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skbyron-my.sharepoint.com/personal/asimons_fredlaw_com/Documents/Desktop/2025 Weekly Reports/"/>
    </mc:Choice>
  </mc:AlternateContent>
  <xr:revisionPtr revIDLastSave="4" documentId="8_{548DB72D-D8A9-499E-AE7C-A2E2B6C787B8}" xr6:coauthVersionLast="47" xr6:coauthVersionMax="47" xr10:uidLastSave="{79CCBFBF-BB4A-4CCA-87CB-CE25D964B4F1}"/>
  <bookViews>
    <workbookView xWindow="-28920" yWindow="-1785" windowWidth="29040" windowHeight="17640" xr2:uid="{D72E3453-0263-45B3-A92E-F2CAFE5F679A}"/>
  </bookViews>
  <sheets>
    <sheet name="Exported-Bills- Anni - Simons -" sheetId="1" r:id="rId1"/>
  </sheets>
  <calcPr calcId="0"/>
</workbook>
</file>

<file path=xl/calcChain.xml><?xml version="1.0" encoding="utf-8"?>
<calcChain xmlns="http://schemas.openxmlformats.org/spreadsheetml/2006/main">
  <c r="A2" i="1" l="1"/>
  <c r="B2" i="1"/>
  <c r="A3" i="1"/>
  <c r="B3" i="1"/>
  <c r="A4" i="1"/>
  <c r="B4" i="1"/>
  <c r="A5" i="1"/>
  <c r="A6" i="1"/>
  <c r="A7" i="1"/>
  <c r="B7" i="1"/>
  <c r="A8" i="1"/>
  <c r="B8" i="1"/>
  <c r="A9" i="1"/>
  <c r="A10" i="1"/>
  <c r="A11" i="1"/>
  <c r="B11" i="1"/>
  <c r="A12" i="1"/>
  <c r="B12" i="1"/>
  <c r="A13" i="1"/>
  <c r="B13" i="1"/>
  <c r="A14" i="1"/>
  <c r="A15" i="1"/>
  <c r="B15" i="1"/>
  <c r="A16" i="1"/>
  <c r="B16" i="1"/>
  <c r="A17" i="1"/>
  <c r="B17" i="1"/>
  <c r="A18" i="1"/>
  <c r="B18" i="1"/>
  <c r="A19" i="1"/>
  <c r="B19" i="1"/>
  <c r="A20" i="1"/>
  <c r="B20" i="1"/>
  <c r="A21" i="1"/>
  <c r="B21" i="1"/>
  <c r="A22" i="1"/>
  <c r="A23" i="1"/>
  <c r="B23" i="1"/>
  <c r="A24" i="1"/>
  <c r="B24" i="1"/>
  <c r="A25" i="1"/>
  <c r="B25" i="1"/>
  <c r="A26" i="1"/>
  <c r="B26" i="1"/>
  <c r="A27" i="1"/>
  <c r="A28" i="1"/>
  <c r="B28" i="1"/>
  <c r="A29" i="1"/>
  <c r="B29" i="1"/>
  <c r="A30" i="1"/>
  <c r="A31" i="1"/>
  <c r="B31" i="1"/>
  <c r="A32" i="1"/>
  <c r="B32" i="1"/>
  <c r="A33" i="1"/>
  <c r="A34" i="1"/>
  <c r="A35" i="1"/>
  <c r="B35" i="1"/>
  <c r="A36" i="1"/>
  <c r="B36" i="1"/>
  <c r="A37" i="1"/>
  <c r="B37" i="1"/>
  <c r="A38" i="1"/>
  <c r="B38" i="1"/>
  <c r="A39" i="1"/>
  <c r="B39" i="1"/>
  <c r="A40" i="1"/>
  <c r="B40" i="1"/>
  <c r="A41" i="1"/>
  <c r="B41" i="1"/>
  <c r="A42" i="1"/>
  <c r="A43" i="1"/>
  <c r="A44" i="1"/>
  <c r="B44" i="1"/>
  <c r="A45" i="1"/>
  <c r="B45" i="1"/>
  <c r="A46" i="1"/>
  <c r="B46" i="1"/>
  <c r="A47" i="1"/>
  <c r="B47" i="1"/>
  <c r="A48" i="1"/>
  <c r="A49" i="1"/>
  <c r="B49" i="1"/>
  <c r="A50" i="1"/>
  <c r="B50" i="1"/>
  <c r="A51" i="1"/>
  <c r="B51" i="1"/>
  <c r="A52" i="1"/>
  <c r="B52" i="1"/>
  <c r="A53" i="1"/>
  <c r="B53" i="1"/>
  <c r="A54" i="1"/>
  <c r="B54" i="1"/>
  <c r="A55" i="1"/>
  <c r="A56" i="1"/>
  <c r="B56" i="1"/>
  <c r="A57" i="1"/>
  <c r="B57" i="1"/>
  <c r="A58" i="1"/>
  <c r="A59" i="1"/>
  <c r="B59" i="1"/>
  <c r="A60" i="1"/>
  <c r="B60" i="1"/>
  <c r="A61" i="1"/>
  <c r="B61" i="1"/>
  <c r="A62" i="1"/>
  <c r="A63" i="1"/>
  <c r="B63" i="1"/>
  <c r="A64" i="1"/>
  <c r="B64" i="1"/>
  <c r="A65" i="1"/>
  <c r="A66" i="1"/>
  <c r="B66" i="1"/>
  <c r="A67" i="1"/>
  <c r="B67" i="1"/>
  <c r="A68" i="1"/>
  <c r="B68" i="1"/>
  <c r="A69" i="1"/>
  <c r="B69" i="1"/>
  <c r="A70" i="1"/>
  <c r="B70" i="1"/>
  <c r="A71" i="1"/>
  <c r="A72" i="1"/>
  <c r="A73" i="1"/>
  <c r="B73" i="1"/>
  <c r="A74" i="1"/>
  <c r="B74" i="1"/>
  <c r="A75" i="1"/>
  <c r="A76" i="1"/>
  <c r="B76" i="1"/>
  <c r="A77" i="1"/>
  <c r="B77" i="1"/>
  <c r="A78" i="1"/>
  <c r="B78" i="1"/>
  <c r="A79" i="1"/>
  <c r="A80" i="1"/>
  <c r="A81" i="1"/>
  <c r="B81" i="1"/>
  <c r="A82" i="1"/>
  <c r="B82" i="1"/>
</calcChain>
</file>

<file path=xl/sharedStrings.xml><?xml version="1.0" encoding="utf-8"?>
<sst xmlns="http://schemas.openxmlformats.org/spreadsheetml/2006/main" count="475" uniqueCount="340">
  <si>
    <t>Bill Title</t>
  </si>
  <si>
    <t>Bill Short Name</t>
  </si>
  <si>
    <t>Primary Authors</t>
  </si>
  <si>
    <t>Latest Action Date</t>
  </si>
  <si>
    <t>Latest Action</t>
  </si>
  <si>
    <t>Upcoming Committee Hearings</t>
  </si>
  <si>
    <t>Latest Committee Hearings</t>
  </si>
  <si>
    <t>Office of Inspector General established, powers and duties provided, enhanced grant oversight provided, retaliation prohibited, existing executive Offices of Inspector General transferred or repealed, fraud detection and prevention provided, conforming changes made, reports required, and money appropriated.</t>
  </si>
  <si>
    <t>Statewide Office of Inspector General</t>
  </si>
  <si>
    <t>Patti Anderson</t>
  </si>
  <si>
    <t>Committee report, to adopt and re-refer to State Government Finance and Policy</t>
  </si>
  <si>
    <t>State Government Finance and Policy - March 06, 2025, 08:15 AM CST;
Judiciary Finance and Civil Law - February 27, 2025, 10:15 AM CST;
Education Finance - February 25, 2025, 01:00 PM CST;
Human Services Finance and Policy - February 20, 2025, 08:15 AM CST;
State Government Finance and Policy - February 18, 2025, 08:15 AM CST</t>
  </si>
  <si>
    <t xml:space="preserve"> Creating an Office of the Inspector General agency within the legislative branch, and abolishing current agency-specific Inspector General positions. </t>
  </si>
  <si>
    <t>Fraud reporting required when a state employee has reason to suspect fraud, and grants management requirements strengthened.</t>
  </si>
  <si>
    <t>Increased Fraud Reporting and Grants Requirements</t>
  </si>
  <si>
    <t>Ben Davis</t>
  </si>
  <si>
    <t>Author added Sexton</t>
  </si>
  <si>
    <t>State Government Finance and Policy - February 18, 2025, 08:15 AM CST;
State Government Finance and Policy - February 11, 2025, 08:15 AM CST;
State Government Finance and Policy - January 23, 2025, 08:15 AM CST;
State Government Finance and Policy - January 21, 2025, 08:15 AM CST</t>
  </si>
  <si>
    <t xml:space="preserve"> Increasing required fraud reporting, and strengthening grants management requirements. </t>
  </si>
  <si>
    <t>State-funded payments to undocumented noncitizens prohibited, and undocumented noncitizens provided to be ineligible for MinnesotaCare and North Star Promise scholarship program.</t>
  </si>
  <si>
    <t>Prohibiting State-funded Servicces to Undocumented Noncitizens</t>
  </si>
  <si>
    <t>Isaac Schultz</t>
  </si>
  <si>
    <t>Committee report, to adopt as amended and re-refer to Ways and Means</t>
  </si>
  <si>
    <t>State Government Finance and Policy - March 04, 2025, 08:15 AM CST;
Health Finance and Policy - February 17, 2025, 01:00 PM CST;
Higher Education Finance and Policy - February 11, 2025, 01:00 PM CST</t>
  </si>
  <si>
    <t xml:space="preserve"> Prohibiting state-funded services to undocumented noncitizens, including providing that undocumented noncitizens are ineligible for MinnesotaCare</t>
  </si>
  <si>
    <t>Minnesota Paid Leave Law implementation delayed by one year.</t>
  </si>
  <si>
    <t>Delayed MN Paid Leave Law</t>
  </si>
  <si>
    <t>Dave Baker</t>
  </si>
  <si>
    <t>Motion prevailed</t>
  </si>
  <si>
    <t>https://pluralpolicy.com/app/legislative-tracking/bill/details/state-mn-2025_2026-sf2526; https://pluralpolicy.com/app/legislative-tracking/bill/details/state-mn-2025_2026-sf2529</t>
  </si>
  <si>
    <t>Ways and Means - March 03, 2025, 10:15 AM CST;
Workforce, Labor, and Economic Development Finance and Policy - February 13, 2025, 08:15 AM CST</t>
  </si>
  <si>
    <t xml:space="preserve"> Delaying implementation of MN Paid Leave Law for one year, until January 1, 2027</t>
  </si>
  <si>
    <t>Community emergency medical technician certification requirements modified, and medical assistance coverage of community emergency medical technician services modified.</t>
  </si>
  <si>
    <t>CEMT Scope and Regulation Changes</t>
  </si>
  <si>
    <t>John Huot</t>
  </si>
  <si>
    <t>Author added Curran</t>
  </si>
  <si>
    <t>https://pluralpolicy.com/app/legislative-tracking/bill/details/state-mn-2025_2026-sf2128; https://pluralpolicy.com/app/legislative-tracking/bill/details/state-mn-2025_2026-sf638</t>
  </si>
  <si>
    <t>Health Finance and Policy - February 24, 2025, 01:00 PM CST</t>
  </si>
  <si>
    <t xml:space="preserve"> Changing the scope and regulations that apply to Community Emergency Medical Technicians.
</t>
  </si>
  <si>
    <t>Patient-Centered Care program established, direct state payments to health care providers authorized, and money appropriated.</t>
  </si>
  <si>
    <t>Patient Centered Care Program</t>
  </si>
  <si>
    <t>Tina Liebling</t>
  </si>
  <si>
    <t>Authors added Hanson, J.; Mahamoud; and Johnson, P.</t>
  </si>
  <si>
    <t xml:space="preserve"> Moving to direct state payments to health care providers and away from managed care plans and integrated health partnerships.</t>
  </si>
  <si>
    <t>Long-term services and supports review process established for denials of eligibility.</t>
  </si>
  <si>
    <t>LTSS Denial or Reduction Review Process</t>
  </si>
  <si>
    <t>Jess Hanson</t>
  </si>
  <si>
    <t>Introduction and first reading, referred to Human Services Finance and Policy</t>
  </si>
  <si>
    <t xml:space="preserve"> Requiring a review process for denials of eligibility for and access to certain long-term services and supports</t>
  </si>
  <si>
    <t>Small employers exempted from the Minnesota Paid Leave Law until January 1, 2028.</t>
  </si>
  <si>
    <t>Small Employers Delayed PMFL</t>
  </si>
  <si>
    <t>Wayne Johnson</t>
  </si>
  <si>
    <t>Author added Zeleznikar</t>
  </si>
  <si>
    <t>https://pluralpolicy.com/app/legislative-tracking/bill/details/state-mn-2025_2026-sf1793; https://pluralpolicy.com/app/legislative-tracking/bill/details/state-mn-2025_2026-sf360</t>
  </si>
  <si>
    <t xml:space="preserve"> Delaying implementation of Minnesota Paid Leave law until 2028 for employers of 20 or fewer employees.</t>
  </si>
  <si>
    <t>State financial assistance prohibited to noncitizens.</t>
  </si>
  <si>
    <t>Prohibit on Sate Financial Assistance to Noncitizens</t>
  </si>
  <si>
    <t>Elliott Engen</t>
  </si>
  <si>
    <t>Author added Altendorf</t>
  </si>
  <si>
    <t>None</t>
  </si>
  <si>
    <t xml:space="preserve"> Prohibiting any form of state financial assistance to noncitizens</t>
  </si>
  <si>
    <t>Health plan company required to provide the same reimbursement rates for all providers.</t>
  </si>
  <si>
    <t>Provider Reimbursement Equity</t>
  </si>
  <si>
    <t>Nelson</t>
  </si>
  <si>
    <t>Introduction and first reading, referred to Commerce Finance and Policy</t>
  </si>
  <si>
    <t xml:space="preserve"> Requiring services provided by an APNP or PA to be reimbursed at the same level as a Physician. </t>
  </si>
  <si>
    <t>Policies related to establishing rates for home and community-based waiver services modified, and room and board rates for individuals receiving home and community-based services increased.</t>
  </si>
  <si>
    <t>ARRM Policy Bill</t>
  </si>
  <si>
    <t>Brion Curran</t>
  </si>
  <si>
    <t>Human Services Finance and Policy - March 12, 2025, 08:15 AM CDT</t>
  </si>
  <si>
    <t xml:space="preserve"> ARRM bill addressing service rate approval timelines, rate exception processes, room and board rates for certain service recipients, and costs for repairing property damage.</t>
  </si>
  <si>
    <t>Disability waiver rates modified.</t>
  </si>
  <si>
    <t>Best Life Alliance Bill</t>
  </si>
  <si>
    <t>Author added Momanyi-Hiltsley</t>
  </si>
  <si>
    <t xml:space="preserve"> Best Life Alliance bill raising rates for supervisor and DSP wages, through SOC codes and the competitive workforce factor within the DWRS system</t>
  </si>
  <si>
    <t>Nurses licensed under the Nurse Licensure Compact allowed to practice nursing under specific circumstances.</t>
  </si>
  <si>
    <t>Limited use of Nurse Licensure Compact</t>
  </si>
  <si>
    <t>Duane Quam</t>
  </si>
  <si>
    <t>Introduction and first reading, referred to Health Finance and Policy</t>
  </si>
  <si>
    <t xml:space="preserve"> Allowing nurses licensed under the Nurse Licensure Compact to practice nursing under peacetime emergency or pandemic or localized disease outbreak.</t>
  </si>
  <si>
    <t>Medical assistance income limit increased for persons with disabilities and persons age 65 and over.</t>
  </si>
  <si>
    <t>Increases to the MA Income Limit</t>
  </si>
  <si>
    <t>Kim Hicks</t>
  </si>
  <si>
    <t>Motion to recall and re-refer, motion prevailed Human Services Finance and Policy</t>
  </si>
  <si>
    <t xml:space="preserve"> Increasing the medical assistance income limit for people with disabilities and people age 65 and over to 133 percent of the federal poverty guidelines.</t>
  </si>
  <si>
    <t>Income eligibility for aged or blind persons or persons with disabilities modified.</t>
  </si>
  <si>
    <t>MA Income Eligibility Modifications</t>
  </si>
  <si>
    <t xml:space="preserve"> Modifying Medical Assistance income eligibility for aged or blind persons or persons with disabilities to disregard Medicare Premiums</t>
  </si>
  <si>
    <t>Medical assistance modified for employed persons with disabilities program.</t>
  </si>
  <si>
    <t>MA-EPD Premiums</t>
  </si>
  <si>
    <t xml:space="preserve"> Prohibiting nonpayment of MA-EPD premiums from resulting in termination from the MA-EPD program</t>
  </si>
  <si>
    <t>Medical assistance hospice service coverage expanded to include room and board.</t>
  </si>
  <si>
    <t>MA Hospice Coverage Expansion</t>
  </si>
  <si>
    <t xml:space="preserve"> Expanding Medical Assistance hospice service coverage to include room and board</t>
  </si>
  <si>
    <t>Community care hub grant established, and money appropriated.</t>
  </si>
  <si>
    <t>Juniper's Community Care Hub Proposal</t>
  </si>
  <si>
    <t>Steve Elkins</t>
  </si>
  <si>
    <t>Author added Bahner</t>
  </si>
  <si>
    <t xml:space="preserve"> Establishing a community care hub grant aimed at supporting a network of health and social care service providers to address health-related social needs.
</t>
  </si>
  <si>
    <t>Medical assistance provisions modified relating to care evaluations, homemaker services rates, and home care.</t>
  </si>
  <si>
    <t>MHCA Bill</t>
  </si>
  <si>
    <t>Mohamud Noor</t>
  </si>
  <si>
    <t>Authors added Curran, Virnig, and Agbaje</t>
  </si>
  <si>
    <t>Human Services Finance and Policy - February 26, 2025, 08:15 AM CST</t>
  </si>
  <si>
    <t xml:space="preserve"> MHCA bill proposing Medical Assistance coverage of Care Evaluation visits, MA rate increase for home care services, and one time grant focused on home care staff recruitment and retention.</t>
  </si>
  <si>
    <t>Commissioner of human services directed to authorize indirect billing for individualized home supports.</t>
  </si>
  <si>
    <t>Indirect Billing for IHS</t>
  </si>
  <si>
    <t>Luke Frederick</t>
  </si>
  <si>
    <t>Author added Norris</t>
  </si>
  <si>
    <t>Human Services Finance and Policy - March 13, 2025, 08:15 AM CDT</t>
  </si>
  <si>
    <t xml:space="preserve"> ARRM bill directing the commissioner of human services to authorize indirect billing for individualized home supports</t>
  </si>
  <si>
    <t>Commissioner of human services directed to seek federal authority to provide supportive parenting services to people eligible for personal care assistance or community first services and supports, and commissioner directed to seek federal waivers.</t>
  </si>
  <si>
    <t>Supportive Parenting Services for PCA/CFSS/Waivers</t>
  </si>
  <si>
    <t>Peter Fischer</t>
  </si>
  <si>
    <t xml:space="preserve"> Directing DHS to seek federal authority to provide supportive parenting services for individuals eligible for PCA/CFSS or waivered services. 
</t>
  </si>
  <si>
    <t>Licensing violation actions against chapter 245D providers modified, and reports required.</t>
  </si>
  <si>
    <t>245D Licencing Conditional License</t>
  </si>
  <si>
    <t>Mary Clardy</t>
  </si>
  <si>
    <t>Author added Gander</t>
  </si>
  <si>
    <t>Human Services Finance and Policy - March 05, 2025, 08:15 AM CST</t>
  </si>
  <si>
    <t xml:space="preserve"> Implementing new options for 245D licensing violation responses. </t>
  </si>
  <si>
    <t>Health care worker platforms required to register with the commissioner of health, and money appropriated.</t>
  </si>
  <si>
    <t>Healthcare Worker Platform Requirements</t>
  </si>
  <si>
    <t>Natalie Zeleznikar</t>
  </si>
  <si>
    <t xml:space="preserve"> Provides further regulations for Healthcare Worker Platforms operating in MN.</t>
  </si>
  <si>
    <t>Minnesota Paid Leave Law repealed, and unspent money in the family medical leave account returned to the general fund.</t>
  </si>
  <si>
    <t>Repeal of MN Paid Leave</t>
  </si>
  <si>
    <t>Jim Joy</t>
  </si>
  <si>
    <t xml:space="preserve"> Repealing the MN Paid Leave Law </t>
  </si>
  <si>
    <t>Repeal of Minnesota Paid Leave Law</t>
  </si>
  <si>
    <t>Paul Novotny</t>
  </si>
  <si>
    <t>Introduction and first reading, referred to Workforce, Labor, and Economic Development Finance and Policy</t>
  </si>
  <si>
    <t xml:space="preserve"> Repealing MN Paid Leave Law. </t>
  </si>
  <si>
    <t>Earned sick and safe time modified.</t>
  </si>
  <si>
    <t>Modifications to Earned Sick and Safe Time</t>
  </si>
  <si>
    <t>Author added Knudsen</t>
  </si>
  <si>
    <t>Workforce, Labor, and Economic Development Finance and Policy - March 12, 2025, 08:15 AM CDT</t>
  </si>
  <si>
    <t xml:space="preserve"> Reducing some of the employer requirements related to Earned Sick and Safe Time. </t>
  </si>
  <si>
    <t>Community first services and supports requirements for support workers modified to qualify for an enhanced rate.</t>
  </si>
  <si>
    <t>CFSS Enhanced Rate Worker Qualification</t>
  </si>
  <si>
    <t>Author added Smith</t>
  </si>
  <si>
    <t xml:space="preserve"> Making changes to the training needed for qualifying workers to access the CFSS enhanced rate.</t>
  </si>
  <si>
    <t>Elderly waiver rates and nursing facility reimbursement rates modified.</t>
  </si>
  <si>
    <t>EW and Nursing Home Rate Increases</t>
  </si>
  <si>
    <t>Joe Schomacker</t>
  </si>
  <si>
    <t>Human Services Finance and Policy - February 27, 2025, 08:15 AM CST</t>
  </si>
  <si>
    <t xml:space="preserve"> Increasing rates for the Elderly Waiver by including automatic updates to component factors and basing updates on more recent economic data.</t>
  </si>
  <si>
    <t>Employer participation in earned sick and safe time benefits made permissive.</t>
  </si>
  <si>
    <t>ESST Made Permissive</t>
  </si>
  <si>
    <t xml:space="preserve"> Making the ESST program optional for employers to offer. </t>
  </si>
  <si>
    <t>Eligibility for essential community supports modified, available services expanded, funding for caregiver respite services grants increased, and money appropriated.</t>
  </si>
  <si>
    <t>Increased Access to Essential Community Supports</t>
  </si>
  <si>
    <t>Bianca Virnig</t>
  </si>
  <si>
    <t xml:space="preserve"> Broadening the eligibility for and services covered under Essential Community Supports, and allocating caregiver respite grants. 
</t>
  </si>
  <si>
    <t>Direct support professional certification pilot project established, report required, and money appropriated.</t>
  </si>
  <si>
    <t>DSP Certification Pilot Program</t>
  </si>
  <si>
    <t>MarÃ­a Isa PÃ©rez-Vega</t>
  </si>
  <si>
    <t xml:space="preserve"> Establishing a three year pilot project for DSP certification with MN Office of Higher Ed, Anoka County, Dakota County, MCIL and post secondary institutions.</t>
  </si>
  <si>
    <t>Nurse Licensure Compact created, and money appropriated.</t>
  </si>
  <si>
    <t>Nurse Licensure Compact</t>
  </si>
  <si>
    <t>Author added Harder</t>
  </si>
  <si>
    <t xml:space="preserve"> Enacting the Nurse Licensure Compact in MN, which would allow nurses to practice in multiple states with a single license.
</t>
  </si>
  <si>
    <t>Program for All-Inclusive Care for the Elderly service delivery system implemented.</t>
  </si>
  <si>
    <t>Implementation of PACE</t>
  </si>
  <si>
    <t>Liz Reyer</t>
  </si>
  <si>
    <t xml:space="preserve"> Implementing the Program of All-Inclusive Care for the Elderly (PACE) service delivery system in Minnesota, which would include coverage of home care.</t>
  </si>
  <si>
    <t>Community first services and supports rates modified.</t>
  </si>
  <si>
    <t>PCA/CFSS Reimbursement Rate Increase</t>
  </si>
  <si>
    <t xml:space="preserve"> Increasing the reimbursement rates for PCA/CFSS services, and implementing automatic future adjustments to the rates.</t>
  </si>
  <si>
    <t>Minnesota Paid Leave Law modified.</t>
  </si>
  <si>
    <t>Multiple Changes to Minnesota Paid Leave Law</t>
  </si>
  <si>
    <t>Workforce, Labor, and Economic Development Finance and Policy - March 13, 2025, 08:15 AM CDT</t>
  </si>
  <si>
    <t xml:space="preserve"> Implementing multiple changes to the paid leave law including narrowed eligibility, narrower definition of family member, and more. </t>
  </si>
  <si>
    <t>Consumer-directed community supports budget exception for persons with certain diagnoses established.</t>
  </si>
  <si>
    <t>Narrow CDCS Budget Exception</t>
  </si>
  <si>
    <t>Matt Norris</t>
  </si>
  <si>
    <t xml:space="preserve"> Requiring a consumer-directed community supports budget exception process for persons with both developmental disabilities and type 1 diabetes, equivalent to nine hours per day of home care nursing. </t>
  </si>
  <si>
    <t>Waiver Reimagine requirements modified, Legislative Task Force on Waiver Reimagine established, appointments made, and report required.</t>
  </si>
  <si>
    <t>Legislative Taskforce on Waiver Reimagine</t>
  </si>
  <si>
    <t>Author added Novotny</t>
  </si>
  <si>
    <t xml:space="preserve"> Implementing a Legislative Task Force on Waiver Reimagine as well as new requirements for state agency work on Waiver Reimagine.</t>
  </si>
  <si>
    <t>Aging and disability services, behavioral health, Direct Care and Treatment, health care administration, the Office of the Inspector General, licensing and disqualification, and department operations provisions modified; and intermediate school district behavioral health grant program established.</t>
  </si>
  <si>
    <t>DHS Policy Bill</t>
  </si>
  <si>
    <t xml:space="preserve"> Proposing policy (non funding) changes for services overseen by DHS, see extended fact sheet. </t>
  </si>
  <si>
    <t>Medical assistance vendor background checks required; fraud detection system established for Department of Human Services and the Department of Children, Youth, and Families; and reports required.</t>
  </si>
  <si>
    <t>Background Check Requirements for MA Vendors</t>
  </si>
  <si>
    <t>Bobbie Harder</t>
  </si>
  <si>
    <t>Introduction and first reading, referred to Children and Families Finance and Policy</t>
  </si>
  <si>
    <t xml:space="preserve"> Requiring background studies on controlling individuals and managerial officials of vendors receiving medical assistance reimbursement.</t>
  </si>
  <si>
    <t>Assisted living service providers exempted from direct care staff compensation requirements.</t>
  </si>
  <si>
    <t>Assisted Living Providers Exempt from DWRS Compensation Thresholds</t>
  </si>
  <si>
    <t xml:space="preserve"> As introduced, exempting Assisted Living providers from the DWRS compensation thresholds, when amended in Senate added delay of thresholds for all DWRS services. </t>
  </si>
  <si>
    <t>Medicaid fraud provisions expanded and modified, subpoena and enforcement authority specified, penalties imposed, and money appropriated.</t>
  </si>
  <si>
    <t>Addressing Mediciad Fraud</t>
  </si>
  <si>
    <t>Introduction and first reading, referred to Public Safety Finance and Policy</t>
  </si>
  <si>
    <t xml:space="preserve"> Implementing measures focused on combating Medicaid fraud, including expanding investigative powers, introducing more specific criminal penalties, and providing funding for enforcement efforts.</t>
  </si>
  <si>
    <t>MinnesotaCare direct support professionals access authorization provision and appropriation</t>
  </si>
  <si>
    <t>DSP Access to MinnesotaCare</t>
  </si>
  <si>
    <t>John Hoffman</t>
  </si>
  <si>
    <t>Referred to Health and Human Services</t>
  </si>
  <si>
    <t xml:space="preserve"> Allowing certain Direct Support Professionals to access MinnesotaCare.</t>
  </si>
  <si>
    <t>Long-term services and supports eligibility and access denial review process establishment</t>
  </si>
  <si>
    <t>Liz Boldon</t>
  </si>
  <si>
    <t>Referred to Human Services</t>
  </si>
  <si>
    <t>Medical assistance for employed persons with disabilities program modification</t>
  </si>
  <si>
    <t>Author added Maye Quade</t>
  </si>
  <si>
    <t xml:space="preserve"> Prohibiting nonpayment of MA-EPD premiums from resulting in termination from the MA-EPD program </t>
  </si>
  <si>
    <t>Income eligibility for aged or blind persons or persons with disabilities modification</t>
  </si>
  <si>
    <t>Human Services - March 10, 2025, 03:00 PM CDT</t>
  </si>
  <si>
    <t xml:space="preserve"> Modifying Medical Assistance income eligibility for aged or blind persons or persons with disabilities to disregard Medicare Premiums </t>
  </si>
  <si>
    <t>Medical assistance hospice service coverage inclusion of room and board expansion provision</t>
  </si>
  <si>
    <t>Author added Mitchell</t>
  </si>
  <si>
    <t>MinnesotaCare ineligibility for undocumented noncitizens provision</t>
  </si>
  <si>
    <t>MinnesotaCare Eligibility Changes</t>
  </si>
  <si>
    <t>Paul Utke</t>
  </si>
  <si>
    <t>Author added Gruenhagen</t>
  </si>
  <si>
    <t>https://pluralpolicy.com/app/legislative-tracking/bill/details/state-mn-2025_2026-hf284; https://pluralpolicy.com/app/legislative-tracking/bill/details/state-mn-2025_2026-hf894</t>
  </si>
  <si>
    <t xml:space="preserve"> Establishing that undocumented noncitizens are ineligible for MinnesotaCare</t>
  </si>
  <si>
    <t>Commissioner of human services instruction to authorize indirect billing for individualized home supports</t>
  </si>
  <si>
    <t>Room and board rates increase for certain individual receiving home and community-based services</t>
  </si>
  <si>
    <t>Human Services - February 05, 2025, 03:00 PM CST</t>
  </si>
  <si>
    <t xml:space="preserve"> ARRM bill addressing service rate approval timelines, rate exception processes, room and  board rates for certain service recipients, and costs for repairing property damage. </t>
  </si>
  <si>
    <t>Disability waiver rates modification</t>
  </si>
  <si>
    <t>Judy Seeberger</t>
  </si>
  <si>
    <t xml:space="preserve"> Best Life Alliance bill raising rates for supervisor and DSP wages, through SOC codes and the competitive workforce factor within the DWRS system </t>
  </si>
  <si>
    <t>Certain medical assistance services expansion to include coverage of care evaluation</t>
  </si>
  <si>
    <t>Human Services - February 03, 2025, 03:00 PM CST</t>
  </si>
  <si>
    <t xml:space="preserve"> MHCA bill proposing Medical Assistance coverage of Care Evaluation visits, MA rate increase for home care services, and one time grant focused on home care staff recruitment and retention. </t>
  </si>
  <si>
    <t>Medical assistance income limit for people with disabilities and people ag 65 and over increase provision</t>
  </si>
  <si>
    <t>Omar Fateh</t>
  </si>
  <si>
    <t>Author added Johnson Stewart</t>
  </si>
  <si>
    <t xml:space="preserve"> Increasing the medical assistance income limit for people with disabilities and people age 65 and over to 133 percent of the federal poverty guidelines. </t>
  </si>
  <si>
    <t>Community Care Hub Grant establishment and appropriation</t>
  </si>
  <si>
    <t>Jim Abeler</t>
  </si>
  <si>
    <t>Human Services - February 26, 2025, 03:00 PM CST</t>
  </si>
  <si>
    <t xml:space="preserve"> Establishing a community care hub grant aimed at supporting a network of health and social care service providers to address health-related social needs.</t>
  </si>
  <si>
    <t>Loan forgiveness and grants establishment for home care worker education</t>
  </si>
  <si>
    <t>Funds for Former or Current Student Home Care Workers</t>
  </si>
  <si>
    <t>Referred to Higher Education</t>
  </si>
  <si>
    <t xml:space="preserve"> Establishing a grant and loan forgiveness program for current or former students providing in-home, nonprofessional long-term services and supports to older adults or those with disabilities.</t>
  </si>
  <si>
    <t>Community first services and supports requirements for support workers to qualify for enhanced rate modifications</t>
  </si>
  <si>
    <t>Human Services - February 26, 2025, 03:00 PM CST;
Human Services - February 24, 2025, 03:00 PM CST</t>
  </si>
  <si>
    <t xml:space="preserve"> Making changes to the training required for staff who otherwise qualify for the CFSS enhanced rate.</t>
  </si>
  <si>
    <t>Office of the Inspector General creation and appropriation</t>
  </si>
  <si>
    <t>Independent Statewide Office of Inspector General</t>
  </si>
  <si>
    <t>Heather Gustafson</t>
  </si>
  <si>
    <t>Comm report: To pass as amended and re-refer to Human Services</t>
  </si>
  <si>
    <t>Human Services - March 17, 2025, 03:00 PM CDT</t>
  </si>
  <si>
    <t>Health and Human Services - March 12, 2025, 08:30 AM CDT;
Education Finance - February 26, 2025, 08:30 AM CST;
Judiciary and Public Safety - February 24, 2025, 12:30 PM CST;
State and Local Government - February 11, 2025, 12:30 PM CST;
State and Local Government - February 06, 2025, 12:30 PM CST</t>
  </si>
  <si>
    <t xml:space="preserve"> Establishing a new, single, state office of the Inspector General with broad range of authorities and responsibilities </t>
  </si>
  <si>
    <t>Fiscal safeguard increase for state grants to non profit organizations</t>
  </si>
  <si>
    <t>Requirements for State Grants to Nonprofits</t>
  </si>
  <si>
    <t>Author added Housley</t>
  </si>
  <si>
    <t xml:space="preserve"> Establishing new requirements for non profit organizations accessing state grants</t>
  </si>
  <si>
    <t>Patient-Centered Care program establishment</t>
  </si>
  <si>
    <t>John Marty</t>
  </si>
  <si>
    <t>Author stricken Lieske</t>
  </si>
  <si>
    <t>Health and Human Services - March 05, 2025, 09:00 AM CST</t>
  </si>
  <si>
    <t>Direct support professional certification pilot project establishment</t>
  </si>
  <si>
    <t>Author added Abeler</t>
  </si>
  <si>
    <t>Human Services - March 03, 2025, 03:00 PM CST</t>
  </si>
  <si>
    <t xml:space="preserve"> Establishing a three year pilot project for DSP certification with MN Office of Higher Ed, Anoka County, Dakota County, MCIL and post secondary institutions. </t>
  </si>
  <si>
    <t>Fraud reporting requirement</t>
  </si>
  <si>
    <t>Julia Coleman</t>
  </si>
  <si>
    <t>Referred to State and Local Government</t>
  </si>
  <si>
    <t xml:space="preserve"> Increasing required fraud reporting, and strengthening grants management requirements.</t>
  </si>
  <si>
    <t>Damon Leivestad Direct Care Sustainability Act</t>
  </si>
  <si>
    <t xml:space="preserve"> Implementing a number of changes to increase access to disability services, including changes to MA-EPD assets limits and premiums, CFSS enhanced rates, CFSS professional competency and shift wage differentials, and allowing CFSS services in hospitals in certain situations. </t>
  </si>
  <si>
    <t>Chapter 245D providers licensing violation actions provisions modifications</t>
  </si>
  <si>
    <t>245D Licensing Violation Proceedings</t>
  </si>
  <si>
    <t>Zaynab Mohamed</t>
  </si>
  <si>
    <t>Human Services - March 05, 2025, 03:00 PM CST;
Human Services - February 26, 2025, 03:00 PM CST</t>
  </si>
  <si>
    <t xml:space="preserve"> Adding new requirements related to 245D providers facing correction orders and conditional licenses.  </t>
  </si>
  <si>
    <t>Office of the Inspector General establishment; requiring a fraud hotline; Requiring agencies to halt payment when fraud is suspected; elimination of agency based offices of inspector general; appropriation</t>
  </si>
  <si>
    <t>Mark Koran</t>
  </si>
  <si>
    <t xml:space="preserve"> Creating an Office of the Inspector General agency within the legislative branch, and abolishing current agency-specific Inspector General positions.</t>
  </si>
  <si>
    <t>Direct support professionals council establishment and appropriation</t>
  </si>
  <si>
    <t>Council on Direct Support Professionals</t>
  </si>
  <si>
    <t>Comm report: To pass and re-referred to State and Local Government</t>
  </si>
  <si>
    <t>State and Local Government - March 13, 2025, 12:30 PM CDT;
Human Services - March 03, 2025, 03:00 PM CST</t>
  </si>
  <si>
    <t xml:space="preserve"> Establishing the Council on Direct Support Professionals, charged with developing a statewide strategic plan addressing the shortage of direct support professionals.
</t>
  </si>
  <si>
    <t>Medical assistance vendors background checks requirement provision and Department of Human Services and Department of Children, Youth, and Families fraud detection system establishment provision</t>
  </si>
  <si>
    <t>Glenn Gruenhagen</t>
  </si>
  <si>
    <t xml:space="preserve"> Requiring background studies on controlling individuals and managerial officials of vendors receiving medical assistance reimbursement.
</t>
  </si>
  <si>
    <t>Health care worker platforms registration with the commissioner of health requirement provision and appropriation</t>
  </si>
  <si>
    <t>Healthcare Worker Platform Requirments</t>
  </si>
  <si>
    <t>Rob Kupec</t>
  </si>
  <si>
    <t xml:space="preserve"> Provides further regulations for Healthcare Worker Platforms operating in MN. 
</t>
  </si>
  <si>
    <t>Elderly waiver rates and nursing facility reimbursement rates modification</t>
  </si>
  <si>
    <t xml:space="preserve"> Increasing rates for the Elderly Waiver by including automatic updates to component factors and basing updates on more recent economic data. 
</t>
  </si>
  <si>
    <t>Minnesota Paid Leave Law repeal</t>
  </si>
  <si>
    <t>Steve Green</t>
  </si>
  <si>
    <t xml:space="preserve"> Repealing the MN Paid Leave Law.</t>
  </si>
  <si>
    <t>Small employers exemption from the Minnesota Paid Leave Law until January 1, 2028</t>
  </si>
  <si>
    <t>Karin Housley</t>
  </si>
  <si>
    <t>Referred to Jobs and Economic Development</t>
  </si>
  <si>
    <t>Licensure application timelines modifications provision</t>
  </si>
  <si>
    <t>New 245A License Application Processing Timelines</t>
  </si>
  <si>
    <t xml:space="preserve"> Requiring DHS to approve or deny 245A Human Services license applications within 90 days, or the application is automatically approved.</t>
  </si>
  <si>
    <t>Consent to electronic monitoring requirements modification</t>
  </si>
  <si>
    <t>Changes to Requirements for Nursing Homes, Assisted Living and Home Care</t>
  </si>
  <si>
    <t>Scott Dibble</t>
  </si>
  <si>
    <t>Comm report: No recommendation, re-referred to Human Services</t>
  </si>
  <si>
    <t>Health and Human Services - March 12, 2025, 08:30 AM CDT</t>
  </si>
  <si>
    <t xml:space="preserve"> Implementing new requirements for electronic monitoring, Home Care advisory council, client rights. 
</t>
  </si>
  <si>
    <t>Essential community supports eligibility modifications provision, essential community supports services available expansion provision, caregiver respite services grants increased funding provision, and appropriation</t>
  </si>
  <si>
    <t>Erin Maye Quade</t>
  </si>
  <si>
    <t>Author added Boldon</t>
  </si>
  <si>
    <t xml:space="preserve"> Broadening the eligibility for and services covered under Essential Community Supports, and allocating caregiver respite grants.</t>
  </si>
  <si>
    <t>Community first services and support rates modifications</t>
  </si>
  <si>
    <t>Direct support services rate calculations report requirement provision</t>
  </si>
  <si>
    <t>Detailed Financial Estimate of Future SEIU CBA</t>
  </si>
  <si>
    <t xml:space="preserve"> Requiring a detailed report of the costs behind the components of the 2027 SEIU Home Care Workers Union Collective Bargaining Agreement. </t>
  </si>
  <si>
    <t>Community emergency medical technician certification requirements modification; community emergency medical technician services medical assistance coverage modification</t>
  </si>
  <si>
    <t xml:space="preserve"> Changing the scope and regulations that apply to Community Emergency Medical Technicians.</t>
  </si>
  <si>
    <t>Assisted living service providers direct care staff compensation requirements exemption provision</t>
  </si>
  <si>
    <t>Delay for DWRS Compensation Threasholds</t>
  </si>
  <si>
    <t xml:space="preserve"> As amended, implementing delay in DWRS compensation thresholds for DWRS services. </t>
  </si>
  <si>
    <t>Waiver Reimagine requirements modification; Legislative Task Force on Waiver Reimagine establishment</t>
  </si>
  <si>
    <t>Author added Lucero</t>
  </si>
  <si>
    <t>Human Services - March 12, 2025, 03:00 PM CDT</t>
  </si>
  <si>
    <t xml:space="preserve"> Implementing a Legislative Task Force on Waiver Reimagine as well as new requirements for state agency work on Waiver Reimagine. </t>
  </si>
  <si>
    <t>Minnesota Health Care Workforce Advisory Council establishment</t>
  </si>
  <si>
    <t>MN Health Care Workforce Advisory Council</t>
  </si>
  <si>
    <t>Melissa Wiklund</t>
  </si>
  <si>
    <t xml:space="preserve"> Establishing the Minnesota Health Care Workforce Advisory Council to study and recommend policies and programs to address workforce needs.</t>
  </si>
  <si>
    <t>MinnesotaCare eligibility expansion</t>
  </si>
  <si>
    <t>MinnesotaCare Expansion</t>
  </si>
  <si>
    <t>Referred to Commerce and Consumer Protection</t>
  </si>
  <si>
    <t xml:space="preserve"> Expanding MinnesotaCare eligibility to those with higher incomes than allowed under current law. </t>
  </si>
  <si>
    <t>Consumer-directed community supports budget exception for persons with certain diagnoses establishment provision</t>
  </si>
  <si>
    <t>Michael Kreun</t>
  </si>
  <si>
    <t xml:space="preserve"> Requiring a consumer-directed community supports budget exception process for persons with both developmental disabilities and type 1 diabetes, equivalent to nine hours per day of home care nursing.</t>
  </si>
  <si>
    <t>Human services provisions modifications</t>
  </si>
  <si>
    <t xml:space="preserve">Bill Number </t>
  </si>
  <si>
    <t xml:space="preserve">Companion Bill </t>
  </si>
  <si>
    <t xml:space="preserve">Bill Description </t>
  </si>
  <si>
    <t xml:space="preserve"> Proposing policy (non funding) changes for services overseen by DHS. See extended fact sheets. </t>
  </si>
  <si>
    <t xml:space="preserve">3/20 In House Human Services </t>
  </si>
  <si>
    <t xml:space="preserve">3/20 in House Human Services, pending re-referral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</si>
</sst>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4"/>
      <name val="Aptos Narrow"/>
      <family val="2"/>
      <scheme val="minor"/>
    </font>
    <font>
      <b/>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9"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b/>
        <i val="0"/>
        <strike val="0"/>
        <condense val="0"/>
        <extend val="0"/>
        <outline val="0"/>
        <shadow val="0"/>
        <u val="none"/>
        <vertAlign val="baseline"/>
        <sz val="11"/>
        <color auto="1"/>
        <name val="Aptos Narrow"/>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9" formatCode="m/d/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4"/>
        <name val="Aptos Narrow"/>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4"/>
        <name val="Aptos Narrow"/>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39AF9A-91EE-42B2-AD4B-C1D6E8D15B63}" name="Table1" displayName="Table1" ref="A1:J82" totalsRowShown="0" headerRowDxfId="0" dataDxfId="1">
  <autoFilter ref="A1:J82" xr:uid="{E539AF9A-91EE-42B2-AD4B-C1D6E8D15B63}"/>
  <tableColumns count="10">
    <tableColumn id="1" xr3:uid="{BCC320FD-DACE-46F6-B4A5-479A300A1319}" name="Bill Number " dataDxfId="11"/>
    <tableColumn id="2" xr3:uid="{C2454336-C539-489A-A8C1-E3809FE770FC}" name="Companion Bill " dataDxfId="10"/>
    <tableColumn id="3" xr3:uid="{7C7D0457-3614-4983-8872-F93646870799}" name="Bill Title" dataDxfId="9"/>
    <tableColumn id="4" xr3:uid="{86B63840-883A-46A0-9CEE-BF42A9C2B53D}" name="Bill Short Name" dataDxfId="8"/>
    <tableColumn id="5" xr3:uid="{AF711B8D-72B5-4C3E-B694-32BDDA189F8E}" name="Primary Authors" dataDxfId="7"/>
    <tableColumn id="6" xr3:uid="{0642F3AF-B5E6-42CE-B14E-96A5B860741E}" name="Latest Action Date" dataDxfId="6"/>
    <tableColumn id="7" xr3:uid="{E6D66547-CAD9-4190-A546-6ED3434D4A46}" name="Latest Action" dataDxfId="5"/>
    <tableColumn id="8" xr3:uid="{CAAD589B-32D2-4208-9D48-ECEBFEA7CB39}" name="Upcoming Committee Hearings" dataDxfId="4"/>
    <tableColumn id="9" xr3:uid="{6020B012-75EE-490F-B997-8B75B07C6983}" name="Latest Committee Hearings" dataDxfId="3"/>
    <tableColumn id="10" xr3:uid="{01A8DF0B-ECFA-4437-AE0F-C0EFDDECE625}" name="Bill Description "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30F19-8B05-4E7D-A9A7-9831FF4F345E}">
  <dimension ref="A1:J82"/>
  <sheetViews>
    <sheetView tabSelected="1" topLeftCell="C63" workbookViewId="0">
      <selection activeCell="H68" sqref="H68"/>
    </sheetView>
  </sheetViews>
  <sheetFormatPr defaultColWidth="30.7109375" defaultRowHeight="30" customHeight="1" x14ac:dyDescent="0.25"/>
  <cols>
    <col min="1" max="2" width="30.7109375" style="2"/>
    <col min="3" max="7" width="30.7109375" style="3"/>
    <col min="8" max="8" width="31.28515625" style="3" customWidth="1"/>
    <col min="9" max="16384" width="30.7109375" style="3"/>
  </cols>
  <sheetData>
    <row r="1" spans="1:10" s="1" customFormat="1" ht="30" customHeight="1" x14ac:dyDescent="0.25">
      <c r="A1" s="1" t="s">
        <v>334</v>
      </c>
      <c r="B1" s="1" t="s">
        <v>335</v>
      </c>
      <c r="C1" s="1" t="s">
        <v>0</v>
      </c>
      <c r="D1" s="1" t="s">
        <v>1</v>
      </c>
      <c r="E1" s="1" t="s">
        <v>2</v>
      </c>
      <c r="F1" s="1" t="s">
        <v>3</v>
      </c>
      <c r="G1" s="1" t="s">
        <v>4</v>
      </c>
      <c r="H1" s="1" t="s">
        <v>5</v>
      </c>
      <c r="I1" s="1" t="s">
        <v>6</v>
      </c>
      <c r="J1" s="1" t="s">
        <v>336</v>
      </c>
    </row>
    <row r="2" spans="1:10" ht="30" customHeight="1" x14ac:dyDescent="0.25">
      <c r="A2" s="2" t="str">
        <f>HYPERLINK("https://www.revisor.mn.gov/bills/bill.php?b=House&amp;f=HF0001&amp;ssn=0&amp;y=2025", "MN HF 1")</f>
        <v>MN HF 1</v>
      </c>
      <c r="B2" s="2" t="str">
        <f>HYPERLINK("https://pluralpolicy.com/app/legislative-tracking/bill/details/state-mn-2025_2026-sf1219","MN SF 1219")</f>
        <v>MN SF 1219</v>
      </c>
      <c r="C2" s="3" t="s">
        <v>7</v>
      </c>
      <c r="D2" s="3" t="s">
        <v>8</v>
      </c>
      <c r="E2" s="3" t="s">
        <v>9</v>
      </c>
      <c r="F2" s="4">
        <v>45721</v>
      </c>
      <c r="G2" s="3" t="s">
        <v>10</v>
      </c>
      <c r="I2" s="3" t="s">
        <v>11</v>
      </c>
      <c r="J2" s="3" t="s">
        <v>12</v>
      </c>
    </row>
    <row r="3" spans="1:10" ht="30" customHeight="1" x14ac:dyDescent="0.25">
      <c r="A3" s="2" t="str">
        <f>HYPERLINK("https://www.revisor.mn.gov/bills/bill.php?b=House&amp;f=HF0002&amp;ssn=0&amp;y=2025", "MN HF 2")</f>
        <v>MN HF 2</v>
      </c>
      <c r="B3" s="2" t="str">
        <f>HYPERLINK("https://pluralpolicy.com/app/legislative-tracking/bill/details/state-mn-2025_2026-sf1123","MN SF 1123")</f>
        <v>MN SF 1123</v>
      </c>
      <c r="C3" s="3" t="s">
        <v>13</v>
      </c>
      <c r="D3" s="3" t="s">
        <v>14</v>
      </c>
      <c r="E3" s="3" t="s">
        <v>15</v>
      </c>
      <c r="F3" s="4">
        <v>45712</v>
      </c>
      <c r="G3" s="3" t="s">
        <v>16</v>
      </c>
      <c r="I3" s="3" t="s">
        <v>17</v>
      </c>
      <c r="J3" s="3" t="s">
        <v>18</v>
      </c>
    </row>
    <row r="4" spans="1:10" ht="30" customHeight="1" x14ac:dyDescent="0.25">
      <c r="A4" s="2" t="str">
        <f>HYPERLINK("https://www.revisor.mn.gov/bills/bill.php?b=House&amp;f=HF0010&amp;ssn=0&amp;y=2025", "MN HF 10")</f>
        <v>MN HF 10</v>
      </c>
      <c r="B4" s="2" t="str">
        <f>HYPERLINK("https://pluralpolicy.com/app/legislative-tracking/bill/details/state-mn-2025_2026-sf690","MN SF 690")</f>
        <v>MN SF 690</v>
      </c>
      <c r="C4" s="3" t="s">
        <v>19</v>
      </c>
      <c r="D4" s="3" t="s">
        <v>20</v>
      </c>
      <c r="E4" s="3" t="s">
        <v>21</v>
      </c>
      <c r="F4" s="4">
        <v>45722</v>
      </c>
      <c r="G4" s="3" t="s">
        <v>22</v>
      </c>
      <c r="I4" s="3" t="s">
        <v>23</v>
      </c>
      <c r="J4" s="3" t="s">
        <v>24</v>
      </c>
    </row>
    <row r="5" spans="1:10" ht="30" customHeight="1" x14ac:dyDescent="0.25">
      <c r="A5" s="2" t="str">
        <f>HYPERLINK("https://www.revisor.mn.gov/bills/bill.php?b=House&amp;f=HF0011&amp;ssn=0&amp;y=2025", "MN HF 11")</f>
        <v>MN HF 11</v>
      </c>
      <c r="B5" s="2" t="s">
        <v>29</v>
      </c>
      <c r="C5" s="3" t="s">
        <v>25</v>
      </c>
      <c r="D5" s="3" t="s">
        <v>26</v>
      </c>
      <c r="E5" s="3" t="s">
        <v>27</v>
      </c>
      <c r="F5" s="4">
        <v>45726</v>
      </c>
      <c r="G5" s="3" t="s">
        <v>28</v>
      </c>
      <c r="I5" s="3" t="s">
        <v>30</v>
      </c>
      <c r="J5" s="3" t="s">
        <v>31</v>
      </c>
    </row>
    <row r="6" spans="1:10" ht="30" customHeight="1" x14ac:dyDescent="0.25">
      <c r="A6" s="2" t="str">
        <f>HYPERLINK("https://www.revisor.mn.gov/bills/bill.php?b=House&amp;f=HF0086&amp;ssn=0&amp;y=2025", "MN HF 86")</f>
        <v>MN HF 86</v>
      </c>
      <c r="B6" s="2" t="s">
        <v>36</v>
      </c>
      <c r="C6" s="3" t="s">
        <v>32</v>
      </c>
      <c r="D6" s="3" t="s">
        <v>33</v>
      </c>
      <c r="E6" s="3" t="s">
        <v>34</v>
      </c>
      <c r="F6" s="4">
        <v>45701</v>
      </c>
      <c r="G6" s="3" t="s">
        <v>35</v>
      </c>
      <c r="I6" s="3" t="s">
        <v>37</v>
      </c>
      <c r="J6" s="3" t="s">
        <v>38</v>
      </c>
    </row>
    <row r="7" spans="1:10" ht="30" customHeight="1" x14ac:dyDescent="0.25">
      <c r="A7" s="2" t="str">
        <f>HYPERLINK("https://www.revisor.mn.gov/bills/bill.php?b=House&amp;f=HF0255&amp;ssn=0&amp;y=2025", "MN HF 255")</f>
        <v>MN HF 255</v>
      </c>
      <c r="B7" s="2" t="str">
        <f>HYPERLINK("https://pluralpolicy.com/app/legislative-tracking/bill/details/state-mn-2025_2026-sf1059","MN SF 1059")</f>
        <v>MN SF 1059</v>
      </c>
      <c r="C7" s="3" t="s">
        <v>39</v>
      </c>
      <c r="D7" s="3" t="s">
        <v>40</v>
      </c>
      <c r="E7" s="3" t="s">
        <v>41</v>
      </c>
      <c r="F7" s="4">
        <v>45727</v>
      </c>
      <c r="G7" s="3" t="s">
        <v>42</v>
      </c>
      <c r="J7" s="3" t="s">
        <v>43</v>
      </c>
    </row>
    <row r="8" spans="1:10" ht="30" customHeight="1" x14ac:dyDescent="0.25">
      <c r="A8" s="2" t="str">
        <f>HYPERLINK("https://www.revisor.mn.gov/bills/bill.php?b=House&amp;f=HF0257&amp;ssn=0&amp;y=2025", "MN HF 257")</f>
        <v>MN HF 257</v>
      </c>
      <c r="B8" s="2" t="str">
        <f>HYPERLINK("https://pluralpolicy.com/app/legislative-tracking/bill/details/state-mn-2025_2026-sf141","MN SF 141")</f>
        <v>MN SF 141</v>
      </c>
      <c r="C8" s="3" t="s">
        <v>44</v>
      </c>
      <c r="D8" s="3" t="s">
        <v>45</v>
      </c>
      <c r="E8" s="3" t="s">
        <v>46</v>
      </c>
      <c r="F8" s="4">
        <v>45698</v>
      </c>
      <c r="G8" s="3" t="s">
        <v>47</v>
      </c>
      <c r="J8" s="3" t="s">
        <v>48</v>
      </c>
    </row>
    <row r="9" spans="1:10" ht="30" customHeight="1" x14ac:dyDescent="0.25">
      <c r="A9" s="2" t="str">
        <f>HYPERLINK("https://www.revisor.mn.gov/bills/bill.php?b=House&amp;f=HF0260&amp;ssn=0&amp;y=2025", "MN HF 260")</f>
        <v>MN HF 260</v>
      </c>
      <c r="B9" s="2" t="s">
        <v>53</v>
      </c>
      <c r="C9" s="3" t="s">
        <v>49</v>
      </c>
      <c r="D9" s="3" t="s">
        <v>50</v>
      </c>
      <c r="E9" s="3" t="s">
        <v>51</v>
      </c>
      <c r="F9" s="4">
        <v>45705</v>
      </c>
      <c r="G9" s="3" t="s">
        <v>52</v>
      </c>
      <c r="J9" s="3" t="s">
        <v>54</v>
      </c>
    </row>
    <row r="10" spans="1:10" ht="30" customHeight="1" x14ac:dyDescent="0.25">
      <c r="A10" s="2" t="str">
        <f>HYPERLINK("https://www.revisor.mn.gov/bills/bill.php?b=House&amp;f=HF0324&amp;ssn=0&amp;y=2025", "MN HF 324")</f>
        <v>MN HF 324</v>
      </c>
      <c r="B10" s="2" t="s">
        <v>59</v>
      </c>
      <c r="C10" s="3" t="s">
        <v>55</v>
      </c>
      <c r="D10" s="3" t="s">
        <v>56</v>
      </c>
      <c r="E10" s="3" t="s">
        <v>57</v>
      </c>
      <c r="F10" s="4">
        <v>45708</v>
      </c>
      <c r="G10" s="3" t="s">
        <v>58</v>
      </c>
      <c r="J10" s="3" t="s">
        <v>60</v>
      </c>
    </row>
    <row r="11" spans="1:10" ht="30" customHeight="1" x14ac:dyDescent="0.25">
      <c r="A11" s="2" t="str">
        <f>HYPERLINK("https://www.revisor.mn.gov/bills/bill.php?b=House&amp;f=HF0346&amp;ssn=0&amp;y=2025", "MN HF 346")</f>
        <v>MN HF 346</v>
      </c>
      <c r="B11" s="2" t="str">
        <f>HYPERLINK("https://pluralpolicy.com/app/legislative-tracking/bill/details/state-mn-2025_2026-sf79","MN SF 79")</f>
        <v>MN SF 79</v>
      </c>
      <c r="C11" s="3" t="s">
        <v>61</v>
      </c>
      <c r="D11" s="3" t="s">
        <v>62</v>
      </c>
      <c r="E11" s="3" t="s">
        <v>63</v>
      </c>
      <c r="F11" s="4">
        <v>45701</v>
      </c>
      <c r="G11" s="3" t="s">
        <v>64</v>
      </c>
      <c r="J11" s="3" t="s">
        <v>65</v>
      </c>
    </row>
    <row r="12" spans="1:10" ht="30" customHeight="1" x14ac:dyDescent="0.25">
      <c r="A12" s="2" t="str">
        <f>HYPERLINK("https://www.revisor.mn.gov/bills/bill.php?b=House&amp;f=HF0381&amp;ssn=0&amp;y=2025", "MN HF 381")</f>
        <v>MN HF 381</v>
      </c>
      <c r="B12" s="2" t="str">
        <f>HYPERLINK("https://pluralpolicy.com/app/legislative-tracking/bill/details/state-mn-2025_2026-sf401","MN SF 401")</f>
        <v>MN SF 401</v>
      </c>
      <c r="C12" s="3" t="s">
        <v>66</v>
      </c>
      <c r="D12" s="3" t="s">
        <v>67</v>
      </c>
      <c r="E12" s="3" t="s">
        <v>68</v>
      </c>
      <c r="F12" s="4">
        <v>45701</v>
      </c>
      <c r="G12" s="3" t="s">
        <v>47</v>
      </c>
      <c r="I12" s="3" t="s">
        <v>69</v>
      </c>
      <c r="J12" s="3" t="s">
        <v>70</v>
      </c>
    </row>
    <row r="13" spans="1:10" ht="30" customHeight="1" x14ac:dyDescent="0.25">
      <c r="A13" s="2" t="str">
        <f>HYPERLINK("https://www.revisor.mn.gov/bills/bill.php?b=House&amp;f=HF0382&amp;ssn=0&amp;y=2025", "MN HF 382")</f>
        <v>MN HF 382</v>
      </c>
      <c r="B13" s="2" t="str">
        <f>HYPERLINK("https://pluralpolicy.com/app/legislative-tracking/bill/details/state-mn-2025_2026-sf402","MN SF 402")</f>
        <v>MN SF 402</v>
      </c>
      <c r="C13" s="3" t="s">
        <v>71</v>
      </c>
      <c r="D13" s="3" t="s">
        <v>72</v>
      </c>
      <c r="E13" s="3" t="s">
        <v>68</v>
      </c>
      <c r="F13" s="4">
        <v>45728</v>
      </c>
      <c r="G13" s="3" t="s">
        <v>73</v>
      </c>
      <c r="I13" s="3" t="s">
        <v>69</v>
      </c>
      <c r="J13" s="3" t="s">
        <v>74</v>
      </c>
    </row>
    <row r="14" spans="1:10" ht="30" customHeight="1" x14ac:dyDescent="0.25">
      <c r="A14" s="2" t="str">
        <f>HYPERLINK("https://www.revisor.mn.gov/bills/bill.php?b=House&amp;f=HF0591&amp;ssn=0&amp;y=2025", "MN HF 591")</f>
        <v>MN HF 591</v>
      </c>
      <c r="B14" s="2" t="s">
        <v>59</v>
      </c>
      <c r="C14" s="3" t="s">
        <v>75</v>
      </c>
      <c r="D14" s="3" t="s">
        <v>76</v>
      </c>
      <c r="E14" s="3" t="s">
        <v>77</v>
      </c>
      <c r="F14" s="4">
        <v>45701</v>
      </c>
      <c r="G14" s="3" t="s">
        <v>78</v>
      </c>
      <c r="J14" s="3" t="s">
        <v>79</v>
      </c>
    </row>
    <row r="15" spans="1:10" ht="30" customHeight="1" x14ac:dyDescent="0.25">
      <c r="A15" s="2" t="str">
        <f>HYPERLINK("https://www.revisor.mn.gov/bills/bill.php?b=House&amp;f=HF0664&amp;ssn=0&amp;y=2025", "MN HF 664")</f>
        <v>MN HF 664</v>
      </c>
      <c r="B15" s="2" t="str">
        <f>HYPERLINK("https://pluralpolicy.com/app/legislative-tracking/bill/details/state-mn-2025_2026-sf548","MN SF 548")</f>
        <v>MN SF 548</v>
      </c>
      <c r="C15" s="3" t="s">
        <v>80</v>
      </c>
      <c r="D15" s="3" t="s">
        <v>81</v>
      </c>
      <c r="E15" s="3" t="s">
        <v>82</v>
      </c>
      <c r="F15" s="4">
        <v>45707</v>
      </c>
      <c r="G15" s="3" t="s">
        <v>83</v>
      </c>
      <c r="J15" s="3" t="s">
        <v>84</v>
      </c>
    </row>
    <row r="16" spans="1:10" ht="30" customHeight="1" x14ac:dyDescent="0.25">
      <c r="A16" s="2" t="str">
        <f>HYPERLINK("https://www.revisor.mn.gov/bills/bill.php?b=House&amp;f=HF0665&amp;ssn=0&amp;y=2025", "MN HF 665")</f>
        <v>MN HF 665</v>
      </c>
      <c r="B16" s="2" t="str">
        <f>HYPERLINK("https://pluralpolicy.com/app/legislative-tracking/bill/details/state-mn-2025_2026-sf144","MN SF 144")</f>
        <v>MN SF 144</v>
      </c>
      <c r="C16" s="3" t="s">
        <v>85</v>
      </c>
      <c r="D16" s="3" t="s">
        <v>86</v>
      </c>
      <c r="E16" s="3" t="s">
        <v>82</v>
      </c>
      <c r="F16" s="4">
        <v>45707</v>
      </c>
      <c r="G16" s="3" t="s">
        <v>83</v>
      </c>
      <c r="J16" s="3" t="s">
        <v>87</v>
      </c>
    </row>
    <row r="17" spans="1:10" ht="30" customHeight="1" x14ac:dyDescent="0.25">
      <c r="A17" s="2" t="str">
        <f>HYPERLINK("https://www.revisor.mn.gov/bills/bill.php?b=House&amp;f=HF0666&amp;ssn=0&amp;y=2025", "MN HF 666")</f>
        <v>MN HF 666</v>
      </c>
      <c r="B17" s="2" t="str">
        <f>HYPERLINK("https://pluralpolicy.com/app/legislative-tracking/bill/details/state-mn-2025_2026-sf142","MN SF 142")</f>
        <v>MN SF 142</v>
      </c>
      <c r="C17" s="3" t="s">
        <v>88</v>
      </c>
      <c r="D17" s="3" t="s">
        <v>89</v>
      </c>
      <c r="E17" s="3" t="s">
        <v>82</v>
      </c>
      <c r="F17" s="4">
        <v>45707</v>
      </c>
      <c r="G17" s="3" t="s">
        <v>83</v>
      </c>
      <c r="J17" s="3" t="s">
        <v>90</v>
      </c>
    </row>
    <row r="18" spans="1:10" ht="30" customHeight="1" x14ac:dyDescent="0.25">
      <c r="A18" s="2" t="str">
        <f>HYPERLINK("https://www.revisor.mn.gov/bills/bill.php?b=House&amp;f=HF0672&amp;ssn=0&amp;y=2025", "MN HF 672")</f>
        <v>MN HF 672</v>
      </c>
      <c r="B18" s="2" t="str">
        <f>HYPERLINK("https://pluralpolicy.com/app/legislative-tracking/bill/details/state-mn-2025_2026-sf272","MN SF 272")</f>
        <v>MN SF 272</v>
      </c>
      <c r="C18" s="3" t="s">
        <v>91</v>
      </c>
      <c r="D18" s="3" t="s">
        <v>92</v>
      </c>
      <c r="E18" s="3" t="s">
        <v>82</v>
      </c>
      <c r="F18" s="4">
        <v>45701</v>
      </c>
      <c r="G18" s="3" t="s">
        <v>78</v>
      </c>
      <c r="J18" s="3" t="s">
        <v>93</v>
      </c>
    </row>
    <row r="19" spans="1:10" ht="30" customHeight="1" x14ac:dyDescent="0.25">
      <c r="A19" s="2" t="str">
        <f>HYPERLINK("https://www.revisor.mn.gov/bills/bill.php?b=House&amp;f=HF0709&amp;ssn=0&amp;y=2025", "MN HF 709")</f>
        <v>MN HF 709</v>
      </c>
      <c r="B19" s="2" t="str">
        <f>HYPERLINK("https://pluralpolicy.com/app/legislative-tracking/bill/details/state-mn-2025_2026-sf554","MN SF 554")</f>
        <v>MN SF 554</v>
      </c>
      <c r="C19" s="3" t="s">
        <v>94</v>
      </c>
      <c r="D19" s="3" t="s">
        <v>95</v>
      </c>
      <c r="E19" s="3" t="s">
        <v>96</v>
      </c>
      <c r="F19" s="4">
        <v>45729</v>
      </c>
      <c r="G19" s="3" t="s">
        <v>97</v>
      </c>
      <c r="J19" s="3" t="s">
        <v>98</v>
      </c>
    </row>
    <row r="20" spans="1:10" ht="30" customHeight="1" x14ac:dyDescent="0.25">
      <c r="A20" s="2" t="str">
        <f>HYPERLINK("https://www.revisor.mn.gov/bills/bill.php?b=House&amp;f=HF0729&amp;ssn=0&amp;y=2025", "MN HF 729")</f>
        <v>MN HF 729</v>
      </c>
      <c r="B20" s="2" t="str">
        <f>HYPERLINK("https://pluralpolicy.com/app/legislative-tracking/bill/details/state-mn-2025_2026-sf476","MN SF 476")</f>
        <v>MN SF 476</v>
      </c>
      <c r="C20" s="3" t="s">
        <v>99</v>
      </c>
      <c r="D20" s="3" t="s">
        <v>100</v>
      </c>
      <c r="E20" s="3" t="s">
        <v>101</v>
      </c>
      <c r="F20" s="4">
        <v>45714</v>
      </c>
      <c r="G20" s="3" t="s">
        <v>102</v>
      </c>
      <c r="I20" s="3" t="s">
        <v>103</v>
      </c>
      <c r="J20" s="3" t="s">
        <v>104</v>
      </c>
    </row>
    <row r="21" spans="1:10" ht="30" customHeight="1" x14ac:dyDescent="0.25">
      <c r="A21" s="2" t="str">
        <f>HYPERLINK("https://www.revisor.mn.gov/bills/bill.php?b=House&amp;f=HF1095&amp;ssn=0&amp;y=2025", "MN HF 1095")</f>
        <v>MN HF 1095</v>
      </c>
      <c r="B21" s="2" t="str">
        <f>HYPERLINK("https://pluralpolicy.com/app/legislative-tracking/bill/details/state-mn-2025_2026-sf400","MN SF 400")</f>
        <v>MN SF 400</v>
      </c>
      <c r="C21" s="3" t="s">
        <v>105</v>
      </c>
      <c r="D21" s="3" t="s">
        <v>106</v>
      </c>
      <c r="E21" s="3" t="s">
        <v>107</v>
      </c>
      <c r="F21" s="4">
        <v>45715</v>
      </c>
      <c r="G21" s="3" t="s">
        <v>108</v>
      </c>
      <c r="I21" s="3" t="s">
        <v>109</v>
      </c>
      <c r="J21" s="3" t="s">
        <v>110</v>
      </c>
    </row>
    <row r="22" spans="1:10" ht="30" customHeight="1" x14ac:dyDescent="0.25">
      <c r="A22" s="2" t="str">
        <f>HYPERLINK("https://www.revisor.mn.gov/bills/bill.php?b=House&amp;f=HF1144&amp;ssn=0&amp;y=2025", "MN HF 1144")</f>
        <v>MN HF 1144</v>
      </c>
      <c r="B22" s="2" t="s">
        <v>59</v>
      </c>
      <c r="C22" s="3" t="s">
        <v>111</v>
      </c>
      <c r="D22" s="3" t="s">
        <v>112</v>
      </c>
      <c r="E22" s="3" t="s">
        <v>113</v>
      </c>
      <c r="F22" s="4">
        <v>45707</v>
      </c>
      <c r="G22" s="3" t="s">
        <v>47</v>
      </c>
      <c r="J22" s="3" t="s">
        <v>114</v>
      </c>
    </row>
    <row r="23" spans="1:10" ht="30" customHeight="1" x14ac:dyDescent="0.25">
      <c r="A23" s="2" t="str">
        <f>HYPERLINK("https://www.revisor.mn.gov/bills/bill.php?b=House&amp;f=HF1215&amp;ssn=0&amp;y=2025", "MN HF 1215")</f>
        <v>MN HF 1215</v>
      </c>
      <c r="B23" s="2" t="str">
        <f>HYPERLINK("https://pluralpolicy.com/app/legislative-tracking/bill/details/state-mn-2025_2026-sf1146","MN SF 1146")</f>
        <v>MN SF 1146</v>
      </c>
      <c r="C23" s="3" t="s">
        <v>115</v>
      </c>
      <c r="D23" s="3" t="s">
        <v>116</v>
      </c>
      <c r="E23" s="3" t="s">
        <v>117</v>
      </c>
      <c r="F23" s="4">
        <v>45722</v>
      </c>
      <c r="G23" s="3" t="s">
        <v>118</v>
      </c>
      <c r="I23" s="3" t="s">
        <v>119</v>
      </c>
      <c r="J23" s="3" t="s">
        <v>120</v>
      </c>
    </row>
    <row r="24" spans="1:10" ht="30" customHeight="1" x14ac:dyDescent="0.25">
      <c r="A24" s="2" t="str">
        <f>HYPERLINK("https://www.revisor.mn.gov/bills/bill.php?b=House&amp;f=HF1232&amp;ssn=0&amp;y=2025", "MN HF 1232")</f>
        <v>MN HF 1232</v>
      </c>
      <c r="B24" s="2" t="str">
        <f>HYPERLINK("https://pluralpolicy.com/app/legislative-tracking/bill/details/state-mn-2025_2026-sf1678","MN SF 1678")</f>
        <v>MN SF 1678</v>
      </c>
      <c r="C24" s="3" t="s">
        <v>121</v>
      </c>
      <c r="D24" s="3" t="s">
        <v>122</v>
      </c>
      <c r="E24" s="3" t="s">
        <v>123</v>
      </c>
      <c r="F24" s="4">
        <v>45708</v>
      </c>
      <c r="G24" s="3" t="s">
        <v>78</v>
      </c>
      <c r="J24" s="3" t="s">
        <v>124</v>
      </c>
    </row>
    <row r="25" spans="1:10" ht="30" customHeight="1" x14ac:dyDescent="0.25">
      <c r="A25" s="2" t="str">
        <f>HYPERLINK("https://www.revisor.mn.gov/bills/bill.php?b=House&amp;f=HF1241&amp;ssn=0&amp;y=2025", "MN HF 1241")</f>
        <v>MN HF 1241</v>
      </c>
      <c r="B25" s="2" t="str">
        <f>HYPERLINK("https://pluralpolicy.com/app/legislative-tracking/bill/details/state-mn-2025_2026-sf1771","MN SF 1771")</f>
        <v>MN SF 1771</v>
      </c>
      <c r="C25" s="3" t="s">
        <v>125</v>
      </c>
      <c r="D25" s="3" t="s">
        <v>126</v>
      </c>
      <c r="E25" s="3" t="s">
        <v>127</v>
      </c>
      <c r="F25" s="4">
        <v>45726</v>
      </c>
      <c r="G25" s="3" t="s">
        <v>16</v>
      </c>
      <c r="J25" s="3" t="s">
        <v>128</v>
      </c>
    </row>
    <row r="26" spans="1:10" ht="30" customHeight="1" x14ac:dyDescent="0.25">
      <c r="A26" s="2" t="str">
        <f>HYPERLINK("https://www.revisor.mn.gov/bills/bill.php?b=House&amp;f=HF1263&amp;ssn=0&amp;y=2025", "MN HF 1263")</f>
        <v>MN HF 1263</v>
      </c>
      <c r="B26" s="2" t="str">
        <f>HYPERLINK("https://pluralpolicy.com/app/legislative-tracking/bill/details/state-mn-2025_2026-sf2277","MN SF 2277")</f>
        <v>MN SF 2277</v>
      </c>
      <c r="C26" s="3" t="s">
        <v>125</v>
      </c>
      <c r="D26" s="3" t="s">
        <v>129</v>
      </c>
      <c r="E26" s="3" t="s">
        <v>130</v>
      </c>
      <c r="F26" s="4">
        <v>45708</v>
      </c>
      <c r="G26" s="3" t="s">
        <v>131</v>
      </c>
      <c r="J26" s="3" t="s">
        <v>132</v>
      </c>
    </row>
    <row r="27" spans="1:10" ht="30" customHeight="1" x14ac:dyDescent="0.25">
      <c r="A27" s="2" t="str">
        <f>HYPERLINK("https://www.revisor.mn.gov/bills/bill.php?b=House&amp;f=HF1325&amp;ssn=0&amp;y=2025", "MN HF 1325")</f>
        <v>MN HF 1325</v>
      </c>
      <c r="B27" s="2" t="s">
        <v>59</v>
      </c>
      <c r="C27" s="3" t="s">
        <v>133</v>
      </c>
      <c r="D27" s="3" t="s">
        <v>134</v>
      </c>
      <c r="E27" s="3" t="s">
        <v>21</v>
      </c>
      <c r="F27" s="4">
        <v>45712</v>
      </c>
      <c r="G27" s="3" t="s">
        <v>135</v>
      </c>
      <c r="I27" s="3" t="s">
        <v>136</v>
      </c>
      <c r="J27" s="3" t="s">
        <v>137</v>
      </c>
    </row>
    <row r="28" spans="1:10" ht="30" customHeight="1" x14ac:dyDescent="0.25">
      <c r="A28" s="2" t="str">
        <f>HYPERLINK("https://www.revisor.mn.gov/bills/bill.php?b=House&amp;f=HF1348&amp;ssn=0&amp;y=2025", "MN HF 1348")</f>
        <v>MN HF 1348</v>
      </c>
      <c r="B28" s="2" t="str">
        <f>HYPERLINK("https://pluralpolicy.com/app/legislative-tracking/bill/details/state-mn-2025_2026-sf815","MN SF 815")</f>
        <v>MN SF 815</v>
      </c>
      <c r="C28" s="3" t="s">
        <v>138</v>
      </c>
      <c r="D28" s="3" t="s">
        <v>139</v>
      </c>
      <c r="E28" s="3" t="s">
        <v>68</v>
      </c>
      <c r="F28" s="4">
        <v>45714</v>
      </c>
      <c r="G28" s="3" t="s">
        <v>140</v>
      </c>
      <c r="J28" s="3" t="s">
        <v>141</v>
      </c>
    </row>
    <row r="29" spans="1:10" ht="30" customHeight="1" x14ac:dyDescent="0.25">
      <c r="A29" s="2" t="str">
        <f>HYPERLINK("https://www.revisor.mn.gov/bills/bill.php?b=House&amp;f=HF1419&amp;ssn=0&amp;y=2025", "MN HF 1419")</f>
        <v>MN HF 1419</v>
      </c>
      <c r="B29" s="2" t="str">
        <f>HYPERLINK("https://pluralpolicy.com/app/legislative-tracking/bill/details/state-mn-2025_2026-sf1725","MN SF 1725")</f>
        <v>MN SF 1725</v>
      </c>
      <c r="C29" s="3" t="s">
        <v>142</v>
      </c>
      <c r="D29" s="3" t="s">
        <v>143</v>
      </c>
      <c r="E29" s="3" t="s">
        <v>144</v>
      </c>
      <c r="F29" s="4">
        <v>45715</v>
      </c>
      <c r="G29" s="3" t="s">
        <v>118</v>
      </c>
      <c r="I29" s="3" t="s">
        <v>145</v>
      </c>
      <c r="J29" s="3" t="s">
        <v>146</v>
      </c>
    </row>
    <row r="30" spans="1:10" ht="30" customHeight="1" x14ac:dyDescent="0.25">
      <c r="A30" s="2" t="str">
        <f>HYPERLINK("https://www.revisor.mn.gov/bills/bill.php?b=House&amp;f=HF1542&amp;ssn=0&amp;y=2025", "MN HF 1542")</f>
        <v>MN HF 1542</v>
      </c>
      <c r="B30" s="2" t="s">
        <v>59</v>
      </c>
      <c r="C30" s="3" t="s">
        <v>147</v>
      </c>
      <c r="D30" s="3" t="s">
        <v>148</v>
      </c>
      <c r="E30" s="3" t="s">
        <v>21</v>
      </c>
      <c r="F30" s="4">
        <v>45719</v>
      </c>
      <c r="G30" s="3" t="s">
        <v>135</v>
      </c>
      <c r="J30" s="3" t="s">
        <v>149</v>
      </c>
    </row>
    <row r="31" spans="1:10" ht="30" customHeight="1" x14ac:dyDescent="0.25">
      <c r="A31" s="2" t="str">
        <f>HYPERLINK("https://www.revisor.mn.gov/bills/bill.php?b=House&amp;f=HF1678&amp;ssn=0&amp;y=2025", "MN HF 1678")</f>
        <v>MN HF 1678</v>
      </c>
      <c r="B31" s="2" t="str">
        <f>HYPERLINK("https://pluralpolicy.com/app/legislative-tracking/bill/details/state-mn-2025_2026-sf1925","MN SF 1925")</f>
        <v>MN SF 1925</v>
      </c>
      <c r="C31" s="3" t="s">
        <v>150</v>
      </c>
      <c r="D31" s="3" t="s">
        <v>151</v>
      </c>
      <c r="E31" s="3" t="s">
        <v>152</v>
      </c>
      <c r="F31" s="4">
        <v>45729</v>
      </c>
      <c r="G31" s="3" t="s">
        <v>108</v>
      </c>
      <c r="J31" s="3" t="s">
        <v>153</v>
      </c>
    </row>
    <row r="32" spans="1:10" ht="30" customHeight="1" x14ac:dyDescent="0.25">
      <c r="A32" s="2" t="str">
        <f>HYPERLINK("https://www.revisor.mn.gov/bills/bill.php?b=House&amp;f=HF1742&amp;ssn=0&amp;y=2025", "MN HF 1742")</f>
        <v>MN HF 1742</v>
      </c>
      <c r="B32" s="2" t="str">
        <f>HYPERLINK("https://pluralpolicy.com/app/legislative-tracking/bill/details/state-mn-2025_2026-sf1062","MN SF 1062")</f>
        <v>MN SF 1062</v>
      </c>
      <c r="C32" s="3" t="s">
        <v>154</v>
      </c>
      <c r="D32" s="3" t="s">
        <v>155</v>
      </c>
      <c r="E32" s="3" t="s">
        <v>156</v>
      </c>
      <c r="F32" s="4">
        <v>45719</v>
      </c>
      <c r="G32" s="3" t="s">
        <v>108</v>
      </c>
      <c r="J32" s="3" t="s">
        <v>157</v>
      </c>
    </row>
    <row r="33" spans="1:10" ht="30" customHeight="1" x14ac:dyDescent="0.25">
      <c r="A33" s="2" t="str">
        <f>HYPERLINK("https://www.revisor.mn.gov/bills/bill.php?b=House&amp;f=HF1925&amp;ssn=0&amp;y=2025", "MN HF 1925")</f>
        <v>MN HF 1925</v>
      </c>
      <c r="B33" s="2" t="s">
        <v>59</v>
      </c>
      <c r="C33" s="3" t="s">
        <v>158</v>
      </c>
      <c r="D33" s="3" t="s">
        <v>159</v>
      </c>
      <c r="E33" s="3" t="s">
        <v>144</v>
      </c>
      <c r="F33" s="4">
        <v>45722</v>
      </c>
      <c r="G33" s="3" t="s">
        <v>160</v>
      </c>
      <c r="J33" s="3" t="s">
        <v>161</v>
      </c>
    </row>
    <row r="34" spans="1:10" ht="30" customHeight="1" x14ac:dyDescent="0.25">
      <c r="A34" s="2" t="str">
        <f>HYPERLINK("https://www.revisor.mn.gov/bills/bill.php?b=House&amp;f=HF1937&amp;ssn=0&amp;y=2025", "MN HF 1937")</f>
        <v>MN HF 1937</v>
      </c>
      <c r="B34" s="2" t="s">
        <v>59</v>
      </c>
      <c r="C34" s="3" t="s">
        <v>162</v>
      </c>
      <c r="D34" s="3" t="s">
        <v>163</v>
      </c>
      <c r="E34" s="3" t="s">
        <v>164</v>
      </c>
      <c r="F34" s="4">
        <v>45721</v>
      </c>
      <c r="G34" s="3" t="s">
        <v>47</v>
      </c>
      <c r="J34" s="3" t="s">
        <v>165</v>
      </c>
    </row>
    <row r="35" spans="1:10" ht="30" customHeight="1" x14ac:dyDescent="0.25">
      <c r="A35" s="2" t="str">
        <f>HYPERLINK("https://www.revisor.mn.gov/bills/bill.php?b=House&amp;f=HF1953&amp;ssn=0&amp;y=2025", "MN HF 1953")</f>
        <v>MN HF 1953</v>
      </c>
      <c r="B35" s="2" t="str">
        <f>HYPERLINK("https://pluralpolicy.com/app/legislative-tracking/bill/details/state-mn-2025_2026-sf2052","MN SF 2052")</f>
        <v>MN SF 2052</v>
      </c>
      <c r="C35" s="3" t="s">
        <v>166</v>
      </c>
      <c r="D35" s="3" t="s">
        <v>167</v>
      </c>
      <c r="E35" s="3" t="s">
        <v>107</v>
      </c>
      <c r="F35" s="4">
        <v>45722</v>
      </c>
      <c r="G35" s="3" t="s">
        <v>47</v>
      </c>
      <c r="J35" s="3" t="s">
        <v>168</v>
      </c>
    </row>
    <row r="36" spans="1:10" ht="30" customHeight="1" x14ac:dyDescent="0.25">
      <c r="A36" s="2" t="str">
        <f>HYPERLINK("https://www.revisor.mn.gov/bills/bill.php?b=House&amp;f=HF1976&amp;ssn=0&amp;y=2025", "MN HF 1976")</f>
        <v>MN HF 1976</v>
      </c>
      <c r="B36" s="2" t="str">
        <f>HYPERLINK("https://pluralpolicy.com/app/legislative-tracking/bill/details/state-mn-2025_2026-sf2466","MN SF 2466")</f>
        <v>MN SF 2466</v>
      </c>
      <c r="C36" s="3" t="s">
        <v>169</v>
      </c>
      <c r="D36" s="3" t="s">
        <v>170</v>
      </c>
      <c r="E36" s="3" t="s">
        <v>27</v>
      </c>
      <c r="F36" s="4">
        <v>45722</v>
      </c>
      <c r="G36" s="3" t="s">
        <v>131</v>
      </c>
      <c r="I36" s="3" t="s">
        <v>171</v>
      </c>
      <c r="J36" s="3" t="s">
        <v>172</v>
      </c>
    </row>
    <row r="37" spans="1:10" ht="30" customHeight="1" x14ac:dyDescent="0.25">
      <c r="A37" s="2" t="str">
        <f>HYPERLINK("https://www.revisor.mn.gov/bills/bill.php?b=House&amp;f=HF1978&amp;ssn=0&amp;y=2025", "MN HF 1978")</f>
        <v>MN HF 1978</v>
      </c>
      <c r="B37" s="2" t="str">
        <f>HYPERLINK("https://pluralpolicy.com/app/legislative-tracking/bill/details/state-mn-2025_2026-sf2356","MN SF 2356")</f>
        <v>MN SF 2356</v>
      </c>
      <c r="C37" s="3" t="s">
        <v>173</v>
      </c>
      <c r="D37" s="3" t="s">
        <v>174</v>
      </c>
      <c r="E37" s="3" t="s">
        <v>175</v>
      </c>
      <c r="F37" s="4">
        <v>45722</v>
      </c>
      <c r="G37" s="3" t="s">
        <v>47</v>
      </c>
      <c r="H37" s="3" t="s">
        <v>338</v>
      </c>
      <c r="J37" s="3" t="s">
        <v>176</v>
      </c>
    </row>
    <row r="38" spans="1:10" ht="30" customHeight="1" x14ac:dyDescent="0.25">
      <c r="A38" s="2" t="str">
        <f>HYPERLINK("https://www.revisor.mn.gov/bills/bill.php?b=House&amp;f=HF2038&amp;ssn=0&amp;y=2025", "MN HF 2038")</f>
        <v>MN HF 2038</v>
      </c>
      <c r="B38" s="2" t="str">
        <f>HYPERLINK("https://pluralpolicy.com/app/legislative-tracking/bill/details/state-mn-2025_2026-sf2215","MN SF 2215")</f>
        <v>MN SF 2215</v>
      </c>
      <c r="C38" s="3" t="s">
        <v>177</v>
      </c>
      <c r="D38" s="3" t="s">
        <v>178</v>
      </c>
      <c r="E38" s="3" t="s">
        <v>144</v>
      </c>
      <c r="F38" s="4">
        <v>45728</v>
      </c>
      <c r="G38" s="3" t="s">
        <v>179</v>
      </c>
      <c r="J38" s="3" t="s">
        <v>180</v>
      </c>
    </row>
    <row r="39" spans="1:10" ht="30" customHeight="1" x14ac:dyDescent="0.25">
      <c r="A39" s="2" t="str">
        <f>HYPERLINK("https://www.revisor.mn.gov/bills/bill.php?b=House&amp;f=HF2115&amp;ssn=0&amp;y=2025", "MN HF 2115")</f>
        <v>MN HF 2115</v>
      </c>
      <c r="B39" s="2" t="str">
        <f>HYPERLINK("https://pluralpolicy.com/app/legislative-tracking/bill/details/state-mn-2025_2026-sf2443","MN SF 2443")</f>
        <v>MN SF 2443</v>
      </c>
      <c r="C39" s="3" t="s">
        <v>181</v>
      </c>
      <c r="D39" s="3" t="s">
        <v>182</v>
      </c>
      <c r="E39" s="3" t="s">
        <v>144</v>
      </c>
      <c r="F39" s="4">
        <v>45726</v>
      </c>
      <c r="G39" s="3" t="s">
        <v>47</v>
      </c>
      <c r="I39" s="3" t="s">
        <v>109</v>
      </c>
      <c r="J39" s="3" t="s">
        <v>183</v>
      </c>
    </row>
    <row r="40" spans="1:10" ht="30" customHeight="1" x14ac:dyDescent="0.25">
      <c r="A40" s="2" t="str">
        <f>HYPERLINK("https://www.revisor.mn.gov/bills/bill.php?b=House&amp;f=HF2175&amp;ssn=0&amp;y=2025", "MN HF 2175")</f>
        <v>MN HF 2175</v>
      </c>
      <c r="B40" s="2" t="str">
        <f>HYPERLINK("https://pluralpolicy.com/app/legislative-tracking/bill/details/state-mn-2025_2026-sf1648","MN SF 1648")</f>
        <v>MN SF 1648</v>
      </c>
      <c r="C40" s="3" t="s">
        <v>184</v>
      </c>
      <c r="D40" s="3" t="s">
        <v>185</v>
      </c>
      <c r="E40" s="3" t="s">
        <v>186</v>
      </c>
      <c r="F40" s="4">
        <v>45728</v>
      </c>
      <c r="G40" s="3" t="s">
        <v>187</v>
      </c>
      <c r="J40" s="3" t="s">
        <v>188</v>
      </c>
    </row>
    <row r="41" spans="1:10" ht="30" customHeight="1" x14ac:dyDescent="0.25">
      <c r="A41" s="2" t="str">
        <f>HYPERLINK("https://www.revisor.mn.gov/bills/bill.php?b=House&amp;f=HF2331&amp;ssn=0&amp;y=2025", "MN HF 2331")</f>
        <v>MN HF 2331</v>
      </c>
      <c r="B41" s="2" t="str">
        <f>HYPERLINK("https://pluralpolicy.com/app/legislative-tracking/bill/details/state-mn-2025_2026-sf2168","MN SF 2168")</f>
        <v>MN SF 2168</v>
      </c>
      <c r="C41" s="3" t="s">
        <v>189</v>
      </c>
      <c r="D41" s="3" t="s">
        <v>190</v>
      </c>
      <c r="E41" s="3" t="s">
        <v>101</v>
      </c>
      <c r="F41" s="4">
        <v>45729</v>
      </c>
      <c r="G41" s="3" t="s">
        <v>47</v>
      </c>
      <c r="J41" s="3" t="s">
        <v>191</v>
      </c>
    </row>
    <row r="42" spans="1:10" ht="30" customHeight="1" x14ac:dyDescent="0.25">
      <c r="A42" s="2" t="str">
        <f>HYPERLINK("https://www.revisor.mn.gov/bills/bill.php?b=House&amp;f=HF2354&amp;ssn=0&amp;y=2025", "MN HF 2354")</f>
        <v>MN HF 2354</v>
      </c>
      <c r="B42" s="2" t="s">
        <v>59</v>
      </c>
      <c r="C42" s="3" t="s">
        <v>192</v>
      </c>
      <c r="D42" s="3" t="s">
        <v>193</v>
      </c>
      <c r="E42" s="3" t="s">
        <v>175</v>
      </c>
      <c r="F42" s="4">
        <v>45729</v>
      </c>
      <c r="G42" s="3" t="s">
        <v>194</v>
      </c>
      <c r="H42" s="3" t="s">
        <v>339</v>
      </c>
      <c r="J42" s="3" t="s">
        <v>195</v>
      </c>
    </row>
    <row r="43" spans="1:10" ht="30" customHeight="1" x14ac:dyDescent="0.25">
      <c r="A43" s="2" t="str">
        <f>HYPERLINK("https://www.revisor.mn.gov/bills/bill.php?b=Senate&amp;f=SF0093&amp;ssn=0&amp;y=2025", "MN SF 93")</f>
        <v>MN SF 93</v>
      </c>
      <c r="B43" s="2" t="s">
        <v>59</v>
      </c>
      <c r="C43" s="3" t="s">
        <v>196</v>
      </c>
      <c r="D43" s="3" t="s">
        <v>197</v>
      </c>
      <c r="E43" s="3" t="s">
        <v>198</v>
      </c>
      <c r="F43" s="4">
        <v>45673</v>
      </c>
      <c r="G43" s="3" t="s">
        <v>199</v>
      </c>
      <c r="J43" s="3" t="s">
        <v>200</v>
      </c>
    </row>
    <row r="44" spans="1:10" ht="30" customHeight="1" x14ac:dyDescent="0.25">
      <c r="A44" s="2" t="str">
        <f>HYPERLINK("https://www.revisor.mn.gov/bills/bill.php?b=Senate&amp;f=SF0141&amp;ssn=0&amp;y=2025", "MN SF 141")</f>
        <v>MN SF 141</v>
      </c>
      <c r="B44" s="2" t="str">
        <f>HYPERLINK("https://pluralpolicy.com/app/legislative-tracking/bill/details/state-mn-2025_2026-hf257","MN HF 257")</f>
        <v>MN HF 257</v>
      </c>
      <c r="C44" s="3" t="s">
        <v>201</v>
      </c>
      <c r="D44" s="3" t="s">
        <v>45</v>
      </c>
      <c r="E44" s="3" t="s">
        <v>202</v>
      </c>
      <c r="F44" s="4">
        <v>45673</v>
      </c>
      <c r="G44" s="3" t="s">
        <v>203</v>
      </c>
      <c r="J44" s="3" t="s">
        <v>48</v>
      </c>
    </row>
    <row r="45" spans="1:10" ht="30" customHeight="1" x14ac:dyDescent="0.25">
      <c r="A45" s="2" t="str">
        <f>HYPERLINK("https://www.revisor.mn.gov/bills/bill.php?b=Senate&amp;f=SF0142&amp;ssn=0&amp;y=2025", "MN SF 142")</f>
        <v>MN SF 142</v>
      </c>
      <c r="B45" s="2" t="str">
        <f>HYPERLINK("https://pluralpolicy.com/app/legislative-tracking/bill/details/state-mn-2025_2026-hf666","MN HF 666")</f>
        <v>MN HF 666</v>
      </c>
      <c r="C45" s="3" t="s">
        <v>204</v>
      </c>
      <c r="D45" s="3" t="s">
        <v>89</v>
      </c>
      <c r="E45" s="3" t="s">
        <v>202</v>
      </c>
      <c r="F45" s="4">
        <v>45708</v>
      </c>
      <c r="G45" s="3" t="s">
        <v>205</v>
      </c>
      <c r="J45" s="3" t="s">
        <v>206</v>
      </c>
    </row>
    <row r="46" spans="1:10" ht="30" customHeight="1" x14ac:dyDescent="0.25">
      <c r="A46" s="2" t="str">
        <f>HYPERLINK("https://www.revisor.mn.gov/bills/bill.php?b=Senate&amp;f=SF0144&amp;ssn=0&amp;y=2025", "MN SF 144")</f>
        <v>MN SF 144</v>
      </c>
      <c r="B46" s="2" t="str">
        <f>HYPERLINK("https://pluralpolicy.com/app/legislative-tracking/bill/details/state-mn-2025_2026-hf665","MN HF 665")</f>
        <v>MN HF 665</v>
      </c>
      <c r="C46" s="3" t="s">
        <v>207</v>
      </c>
      <c r="D46" s="3" t="s">
        <v>86</v>
      </c>
      <c r="E46" s="3" t="s">
        <v>202</v>
      </c>
      <c r="F46" s="4">
        <v>45673</v>
      </c>
      <c r="G46" s="3" t="s">
        <v>203</v>
      </c>
      <c r="I46" s="3" t="s">
        <v>208</v>
      </c>
      <c r="J46" s="3" t="s">
        <v>209</v>
      </c>
    </row>
    <row r="47" spans="1:10" ht="30" customHeight="1" x14ac:dyDescent="0.25">
      <c r="A47" s="2" t="str">
        <f>HYPERLINK("https://www.revisor.mn.gov/bills/bill.php?b=Senate&amp;f=SF0272&amp;ssn=0&amp;y=2025", "MN SF 272")</f>
        <v>MN SF 272</v>
      </c>
      <c r="B47" s="2" t="str">
        <f>HYPERLINK("https://pluralpolicy.com/app/legislative-tracking/bill/details/state-mn-2025_2026-hf672","MN HF 672")</f>
        <v>MN HF 672</v>
      </c>
      <c r="C47" s="3" t="s">
        <v>210</v>
      </c>
      <c r="D47" s="3" t="s">
        <v>92</v>
      </c>
      <c r="E47" s="3" t="s">
        <v>202</v>
      </c>
      <c r="F47" s="4">
        <v>45694</v>
      </c>
      <c r="G47" s="3" t="s">
        <v>211</v>
      </c>
      <c r="J47" s="3" t="s">
        <v>93</v>
      </c>
    </row>
    <row r="48" spans="1:10" ht="30" customHeight="1" x14ac:dyDescent="0.25">
      <c r="A48" s="2" t="str">
        <f>HYPERLINK("https://www.revisor.mn.gov/bills/bill.php?b=Senate&amp;f=SF0284&amp;ssn=0&amp;y=2025", "MN SF 284")</f>
        <v>MN SF 284</v>
      </c>
      <c r="B48" s="2" t="s">
        <v>216</v>
      </c>
      <c r="C48" s="3" t="s">
        <v>212</v>
      </c>
      <c r="D48" s="3" t="s">
        <v>213</v>
      </c>
      <c r="E48" s="3" t="s">
        <v>214</v>
      </c>
      <c r="F48" s="4">
        <v>45680</v>
      </c>
      <c r="G48" s="3" t="s">
        <v>215</v>
      </c>
      <c r="J48" s="3" t="s">
        <v>217</v>
      </c>
    </row>
    <row r="49" spans="1:10" ht="30" customHeight="1" x14ac:dyDescent="0.25">
      <c r="A49" s="2" t="str">
        <f>HYPERLINK("https://www.revisor.mn.gov/bills/bill.php?b=Senate&amp;f=SF0400&amp;ssn=0&amp;y=2025", "MN SF 400")</f>
        <v>MN SF 400</v>
      </c>
      <c r="B49" s="2" t="str">
        <f>HYPERLINK("https://pluralpolicy.com/app/legislative-tracking/bill/details/state-mn-2025_2026-hf1095","MN HF 1095")</f>
        <v>MN HF 1095</v>
      </c>
      <c r="C49" s="3" t="s">
        <v>218</v>
      </c>
      <c r="D49" s="3" t="s">
        <v>106</v>
      </c>
      <c r="E49" s="3" t="s">
        <v>214</v>
      </c>
      <c r="F49" s="4">
        <v>45678</v>
      </c>
      <c r="G49" s="3" t="s">
        <v>203</v>
      </c>
      <c r="J49" s="3" t="s">
        <v>110</v>
      </c>
    </row>
    <row r="50" spans="1:10" ht="30" customHeight="1" x14ac:dyDescent="0.25">
      <c r="A50" s="2" t="str">
        <f>HYPERLINK("https://www.revisor.mn.gov/bills/bill.php?b=Senate&amp;f=SF0401&amp;ssn=0&amp;y=2025", "MN SF 401")</f>
        <v>MN SF 401</v>
      </c>
      <c r="B50" s="2" t="str">
        <f>HYPERLINK("https://pluralpolicy.com/app/legislative-tracking/bill/details/state-mn-2025_2026-hf381","MN HF 381")</f>
        <v>MN HF 381</v>
      </c>
      <c r="C50" s="3" t="s">
        <v>219</v>
      </c>
      <c r="D50" s="3" t="s">
        <v>67</v>
      </c>
      <c r="E50" s="3" t="s">
        <v>214</v>
      </c>
      <c r="F50" s="4">
        <v>45678</v>
      </c>
      <c r="G50" s="3" t="s">
        <v>203</v>
      </c>
      <c r="I50" s="3" t="s">
        <v>220</v>
      </c>
      <c r="J50" s="3" t="s">
        <v>221</v>
      </c>
    </row>
    <row r="51" spans="1:10" ht="30" customHeight="1" x14ac:dyDescent="0.25">
      <c r="A51" s="2" t="str">
        <f>HYPERLINK("https://www.revisor.mn.gov/bills/bill.php?b=Senate&amp;f=SF0402&amp;ssn=0&amp;y=2025", "MN SF 402")</f>
        <v>MN SF 402</v>
      </c>
      <c r="B51" s="2" t="str">
        <f>HYPERLINK("https://pluralpolicy.com/app/legislative-tracking/bill/details/state-mn-2025_2026-hf382","MN HF 382")</f>
        <v>MN HF 382</v>
      </c>
      <c r="C51" s="3" t="s">
        <v>222</v>
      </c>
      <c r="D51" s="3" t="s">
        <v>72</v>
      </c>
      <c r="E51" s="3" t="s">
        <v>223</v>
      </c>
      <c r="F51" s="4">
        <v>45678</v>
      </c>
      <c r="G51" s="3" t="s">
        <v>203</v>
      </c>
      <c r="I51" s="3" t="s">
        <v>220</v>
      </c>
      <c r="J51" s="3" t="s">
        <v>224</v>
      </c>
    </row>
    <row r="52" spans="1:10" ht="30" customHeight="1" x14ac:dyDescent="0.25">
      <c r="A52" s="2" t="str">
        <f>HYPERLINK("https://www.revisor.mn.gov/bills/bill.php?b=Senate&amp;f=SF0476&amp;ssn=0&amp;y=2025", "MN SF 476")</f>
        <v>MN SF 476</v>
      </c>
      <c r="B52" s="2" t="str">
        <f>HYPERLINK("https://pluralpolicy.com/app/legislative-tracking/bill/details/state-mn-2025_2026-hf729","MN HF 729")</f>
        <v>MN HF 729</v>
      </c>
      <c r="C52" s="3" t="s">
        <v>225</v>
      </c>
      <c r="D52" s="3" t="s">
        <v>100</v>
      </c>
      <c r="E52" s="3" t="s">
        <v>198</v>
      </c>
      <c r="F52" s="4">
        <v>45678</v>
      </c>
      <c r="G52" s="3" t="s">
        <v>203</v>
      </c>
      <c r="I52" s="3" t="s">
        <v>226</v>
      </c>
      <c r="J52" s="3" t="s">
        <v>227</v>
      </c>
    </row>
    <row r="53" spans="1:10" ht="30" customHeight="1" x14ac:dyDescent="0.25">
      <c r="A53" s="2" t="str">
        <f>HYPERLINK("https://www.revisor.mn.gov/bills/bill.php?b=Senate&amp;f=SF0548&amp;ssn=0&amp;y=2025", "MN SF 548")</f>
        <v>MN SF 548</v>
      </c>
      <c r="B53" s="2" t="str">
        <f>HYPERLINK("https://pluralpolicy.com/app/legislative-tracking/bill/details/state-mn-2025_2026-hf664","MN HF 664")</f>
        <v>MN HF 664</v>
      </c>
      <c r="C53" s="3" t="s">
        <v>228</v>
      </c>
      <c r="D53" s="3" t="s">
        <v>81</v>
      </c>
      <c r="E53" s="3" t="s">
        <v>229</v>
      </c>
      <c r="F53" s="4">
        <v>45698</v>
      </c>
      <c r="G53" s="3" t="s">
        <v>230</v>
      </c>
      <c r="I53" s="3" t="s">
        <v>226</v>
      </c>
      <c r="J53" s="3" t="s">
        <v>231</v>
      </c>
    </row>
    <row r="54" spans="1:10" ht="30" customHeight="1" x14ac:dyDescent="0.25">
      <c r="A54" s="2" t="str">
        <f>HYPERLINK("https://www.revisor.mn.gov/bills/bill.php?b=Senate&amp;f=SF0554&amp;ssn=0&amp;y=2025", "MN SF 554")</f>
        <v>MN SF 554</v>
      </c>
      <c r="B54" s="2" t="str">
        <f>HYPERLINK("https://pluralpolicy.com/app/legislative-tracking/bill/details/state-mn-2025_2026-hf709","MN HF 709")</f>
        <v>MN HF 709</v>
      </c>
      <c r="C54" s="3" t="s">
        <v>232</v>
      </c>
      <c r="D54" s="3" t="s">
        <v>95</v>
      </c>
      <c r="E54" s="3" t="s">
        <v>233</v>
      </c>
      <c r="F54" s="4">
        <v>45719</v>
      </c>
      <c r="G54" s="3" t="s">
        <v>205</v>
      </c>
      <c r="I54" s="3" t="s">
        <v>234</v>
      </c>
      <c r="J54" s="3" t="s">
        <v>235</v>
      </c>
    </row>
    <row r="55" spans="1:10" ht="30" customHeight="1" x14ac:dyDescent="0.25">
      <c r="A55" s="2" t="str">
        <f>HYPERLINK("https://www.revisor.mn.gov/bills/bill.php?b=Senate&amp;f=SF0777&amp;ssn=0&amp;y=2025", "MN SF 777")</f>
        <v>MN SF 777</v>
      </c>
      <c r="B55" s="2" t="s">
        <v>59</v>
      </c>
      <c r="C55" s="3" t="s">
        <v>236</v>
      </c>
      <c r="D55" s="3" t="s">
        <v>237</v>
      </c>
      <c r="E55" s="3" t="s">
        <v>198</v>
      </c>
      <c r="F55" s="4">
        <v>45687</v>
      </c>
      <c r="G55" s="3" t="s">
        <v>238</v>
      </c>
      <c r="J55" s="3" t="s">
        <v>239</v>
      </c>
    </row>
    <row r="56" spans="1:10" ht="30" customHeight="1" x14ac:dyDescent="0.25">
      <c r="A56" s="2" t="str">
        <f>HYPERLINK("https://www.revisor.mn.gov/bills/bill.php?b=Senate&amp;f=SF0815&amp;ssn=0&amp;y=2025", "MN SF 815")</f>
        <v>MN SF 815</v>
      </c>
      <c r="B56" s="2" t="str">
        <f>HYPERLINK("https://pluralpolicy.com/app/legislative-tracking/bill/details/state-mn-2025_2026-hf1348","MN HF 1348")</f>
        <v>MN HF 1348</v>
      </c>
      <c r="C56" s="3" t="s">
        <v>240</v>
      </c>
      <c r="D56" s="3" t="s">
        <v>139</v>
      </c>
      <c r="E56" s="3" t="s">
        <v>229</v>
      </c>
      <c r="F56" s="4">
        <v>45687</v>
      </c>
      <c r="G56" s="3" t="s">
        <v>203</v>
      </c>
      <c r="I56" s="3" t="s">
        <v>241</v>
      </c>
      <c r="J56" s="3" t="s">
        <v>242</v>
      </c>
    </row>
    <row r="57" spans="1:10" ht="30" customHeight="1" x14ac:dyDescent="0.25">
      <c r="A57" s="2" t="str">
        <f>HYPERLINK("https://www.revisor.mn.gov/bills/bill.php?b=Senate&amp;f=SF0856&amp;ssn=0&amp;y=2025", "MN SF 856")</f>
        <v>MN SF 856</v>
      </c>
      <c r="B57" s="2" t="str">
        <f>HYPERLINK("https://pluralpolicy.com/app/legislative-tracking/bill/details/state-mn-2025_2026-hf1338","MN HF 1338")</f>
        <v>MN HF 1338</v>
      </c>
      <c r="C57" s="3" t="s">
        <v>243</v>
      </c>
      <c r="D57" s="3" t="s">
        <v>244</v>
      </c>
      <c r="E57" s="3" t="s">
        <v>245</v>
      </c>
      <c r="F57" s="4">
        <v>45729</v>
      </c>
      <c r="G57" s="3" t="s">
        <v>246</v>
      </c>
      <c r="H57" s="3" t="s">
        <v>247</v>
      </c>
      <c r="I57" s="3" t="s">
        <v>248</v>
      </c>
      <c r="J57" s="3" t="s">
        <v>249</v>
      </c>
    </row>
    <row r="58" spans="1:10" ht="30" customHeight="1" x14ac:dyDescent="0.25">
      <c r="A58" s="2" t="str">
        <f>HYPERLINK("https://www.revisor.mn.gov/bills/bill.php?b=Senate&amp;f=SF0981&amp;ssn=0&amp;y=2025", "MN SF 981")</f>
        <v>MN SF 981</v>
      </c>
      <c r="B58" s="2" t="s">
        <v>59</v>
      </c>
      <c r="C58" s="3" t="s">
        <v>250</v>
      </c>
      <c r="D58" s="3" t="s">
        <v>251</v>
      </c>
      <c r="E58" s="3" t="s">
        <v>63</v>
      </c>
      <c r="F58" s="4">
        <v>45694</v>
      </c>
      <c r="G58" s="3" t="s">
        <v>252</v>
      </c>
      <c r="J58" s="3" t="s">
        <v>253</v>
      </c>
    </row>
    <row r="59" spans="1:10" ht="30" customHeight="1" x14ac:dyDescent="0.25">
      <c r="A59" s="2" t="str">
        <f>HYPERLINK("https://www.revisor.mn.gov/bills/bill.php?b=Senate&amp;f=SF1059&amp;ssn=0&amp;y=2025", "MN SF 1059")</f>
        <v>MN SF 1059</v>
      </c>
      <c r="B59" s="2" t="str">
        <f>HYPERLINK("https://pluralpolicy.com/app/legislative-tracking/bill/details/state-mn-2025_2026-hf255","MN HF 255")</f>
        <v>MN HF 255</v>
      </c>
      <c r="C59" s="3" t="s">
        <v>254</v>
      </c>
      <c r="D59" s="3" t="s">
        <v>40</v>
      </c>
      <c r="E59" s="3" t="s">
        <v>255</v>
      </c>
      <c r="F59" s="4">
        <v>45715</v>
      </c>
      <c r="G59" s="3" t="s">
        <v>256</v>
      </c>
      <c r="I59" s="3" t="s">
        <v>257</v>
      </c>
      <c r="J59" s="3" t="s">
        <v>43</v>
      </c>
    </row>
    <row r="60" spans="1:10" ht="30" customHeight="1" x14ac:dyDescent="0.25">
      <c r="A60" s="2" t="str">
        <f>HYPERLINK("https://www.revisor.mn.gov/bills/bill.php?b=Senate&amp;f=SF1062&amp;ssn=0&amp;y=2025", "MN SF 1062")</f>
        <v>MN SF 1062</v>
      </c>
      <c r="B60" s="2" t="str">
        <f>HYPERLINK("https://pluralpolicy.com/app/legislative-tracking/bill/details/state-mn-2025_2026-hf1742","MN HF 1742")</f>
        <v>MN HF 1742</v>
      </c>
      <c r="C60" s="3" t="s">
        <v>258</v>
      </c>
      <c r="D60" s="3" t="s">
        <v>155</v>
      </c>
      <c r="E60" s="3" t="s">
        <v>198</v>
      </c>
      <c r="F60" s="4">
        <v>45715</v>
      </c>
      <c r="G60" s="3" t="s">
        <v>259</v>
      </c>
      <c r="I60" s="3" t="s">
        <v>260</v>
      </c>
      <c r="J60" s="3" t="s">
        <v>261</v>
      </c>
    </row>
    <row r="61" spans="1:10" ht="30" customHeight="1" x14ac:dyDescent="0.25">
      <c r="A61" s="2" t="str">
        <f>HYPERLINK("https://www.revisor.mn.gov/bills/bill.php?b=Senate&amp;f=SF1123&amp;ssn=0&amp;y=2025", "MN SF 1123")</f>
        <v>MN SF 1123</v>
      </c>
      <c r="B61" s="2" t="str">
        <f>HYPERLINK("https://pluralpolicy.com/app/legislative-tracking/bill/details/state-mn-2025_2026-hf2","MN HF 2")</f>
        <v>MN HF 2</v>
      </c>
      <c r="C61" s="3" t="s">
        <v>262</v>
      </c>
      <c r="D61" s="3" t="s">
        <v>14</v>
      </c>
      <c r="E61" s="3" t="s">
        <v>263</v>
      </c>
      <c r="F61" s="4">
        <v>45694</v>
      </c>
      <c r="G61" s="3" t="s">
        <v>264</v>
      </c>
      <c r="J61" s="3" t="s">
        <v>265</v>
      </c>
    </row>
    <row r="62" spans="1:10" ht="30" customHeight="1" x14ac:dyDescent="0.25">
      <c r="A62" s="2" t="str">
        <f>HYPERLINK("https://www.revisor.mn.gov/bills/bill.php?b=Senate&amp;f=SF1127&amp;ssn=0&amp;y=2025", "MN SF 1127")</f>
        <v>MN SF 1127</v>
      </c>
      <c r="B62" s="2" t="s">
        <v>59</v>
      </c>
      <c r="C62" s="3" t="s">
        <v>266</v>
      </c>
      <c r="D62" s="3" t="s">
        <v>266</v>
      </c>
      <c r="E62" s="3" t="s">
        <v>198</v>
      </c>
      <c r="F62" s="4">
        <v>45708</v>
      </c>
      <c r="G62" s="3" t="s">
        <v>205</v>
      </c>
      <c r="J62" s="3" t="s">
        <v>267</v>
      </c>
    </row>
    <row r="63" spans="1:10" ht="30" customHeight="1" x14ac:dyDescent="0.25">
      <c r="A63" s="2" t="str">
        <f>HYPERLINK("https://www.revisor.mn.gov/bills/bill.php?b=Senate&amp;f=SF1146&amp;ssn=0&amp;y=2025", "MN SF 1146")</f>
        <v>MN SF 1146</v>
      </c>
      <c r="B63" s="2" t="str">
        <f>HYPERLINK("https://pluralpolicy.com/app/legislative-tracking/bill/details/state-mn-2025_2026-hf1215","MN HF 1215")</f>
        <v>MN HF 1215</v>
      </c>
      <c r="C63" s="3" t="s">
        <v>268</v>
      </c>
      <c r="D63" s="3" t="s">
        <v>269</v>
      </c>
      <c r="E63" s="3" t="s">
        <v>270</v>
      </c>
      <c r="F63" s="4">
        <v>45698</v>
      </c>
      <c r="G63" s="3" t="s">
        <v>203</v>
      </c>
      <c r="I63" s="3" t="s">
        <v>271</v>
      </c>
      <c r="J63" s="3" t="s">
        <v>272</v>
      </c>
    </row>
    <row r="64" spans="1:10" ht="30" customHeight="1" x14ac:dyDescent="0.25">
      <c r="A64" s="2" t="str">
        <f>HYPERLINK("https://www.revisor.mn.gov/bills/bill.php?b=Senate&amp;f=SF1219&amp;ssn=0&amp;y=2025", "MN SF 1219")</f>
        <v>MN SF 1219</v>
      </c>
      <c r="B64" s="2" t="str">
        <f>HYPERLINK("https://pluralpolicy.com/app/legislative-tracking/bill/details/state-mn-2025_2026-hf1","MN HF 1")</f>
        <v>MN HF 1</v>
      </c>
      <c r="C64" s="3" t="s">
        <v>273</v>
      </c>
      <c r="D64" s="3" t="s">
        <v>8</v>
      </c>
      <c r="E64" s="3" t="s">
        <v>274</v>
      </c>
      <c r="F64" s="4">
        <v>45698</v>
      </c>
      <c r="G64" s="3" t="s">
        <v>264</v>
      </c>
      <c r="J64" s="3" t="s">
        <v>275</v>
      </c>
    </row>
    <row r="65" spans="1:10" ht="30" customHeight="1" x14ac:dyDescent="0.25">
      <c r="A65" s="2" t="str">
        <f>HYPERLINK("https://www.revisor.mn.gov/bills/bill.php?b=Senate&amp;f=SF1418&amp;ssn=0&amp;y=2025", "MN SF 1418")</f>
        <v>MN SF 1418</v>
      </c>
      <c r="B65" s="2" t="s">
        <v>59</v>
      </c>
      <c r="C65" s="3" t="s">
        <v>276</v>
      </c>
      <c r="D65" s="3" t="s">
        <v>277</v>
      </c>
      <c r="E65" s="3" t="s">
        <v>198</v>
      </c>
      <c r="F65" s="4">
        <v>45722</v>
      </c>
      <c r="G65" s="3" t="s">
        <v>278</v>
      </c>
      <c r="I65" s="3" t="s">
        <v>279</v>
      </c>
      <c r="J65" s="3" t="s">
        <v>280</v>
      </c>
    </row>
    <row r="66" spans="1:10" ht="30" customHeight="1" x14ac:dyDescent="0.25">
      <c r="A66" s="2" t="str">
        <f>HYPERLINK("https://www.revisor.mn.gov/bills/bill.php?b=Senate&amp;f=SF1648&amp;ssn=0&amp;y=2025", "MN SF 1648")</f>
        <v>MN SF 1648</v>
      </c>
      <c r="B66" s="2" t="str">
        <f>HYPERLINK("https://pluralpolicy.com/app/legislative-tracking/bill/details/state-mn-2025_2026-hf2175","MN HF 2175")</f>
        <v>MN HF 2175</v>
      </c>
      <c r="C66" s="3" t="s">
        <v>281</v>
      </c>
      <c r="D66" s="3" t="s">
        <v>185</v>
      </c>
      <c r="E66" s="3" t="s">
        <v>282</v>
      </c>
      <c r="F66" s="4">
        <v>45708</v>
      </c>
      <c r="G66" s="3" t="s">
        <v>199</v>
      </c>
      <c r="J66" s="3" t="s">
        <v>283</v>
      </c>
    </row>
    <row r="67" spans="1:10" ht="30" customHeight="1" x14ac:dyDescent="0.25">
      <c r="A67" s="2" t="str">
        <f>HYPERLINK("https://www.revisor.mn.gov/bills/bill.php?b=Senate&amp;f=SF1678&amp;ssn=0&amp;y=2025", "MN SF 1678")</f>
        <v>MN SF 1678</v>
      </c>
      <c r="B67" s="2" t="str">
        <f>HYPERLINK("https://pluralpolicy.com/app/legislative-tracking/bill/details/state-mn-2025_2026-hf1232","MN HF 1232")</f>
        <v>MN HF 1232</v>
      </c>
      <c r="C67" s="3" t="s">
        <v>284</v>
      </c>
      <c r="D67" s="3" t="s">
        <v>285</v>
      </c>
      <c r="E67" s="3" t="s">
        <v>286</v>
      </c>
      <c r="F67" s="4">
        <v>45708</v>
      </c>
      <c r="G67" s="3" t="s">
        <v>199</v>
      </c>
      <c r="J67" s="3" t="s">
        <v>287</v>
      </c>
    </row>
    <row r="68" spans="1:10" ht="30" customHeight="1" x14ac:dyDescent="0.25">
      <c r="A68" s="2" t="str">
        <f>HYPERLINK("https://www.revisor.mn.gov/bills/bill.php?b=Senate&amp;f=SF1725&amp;ssn=0&amp;y=2025", "MN SF 1725")</f>
        <v>MN SF 1725</v>
      </c>
      <c r="B68" s="2" t="str">
        <f>HYPERLINK("https://pluralpolicy.com/app/legislative-tracking/bill/details/state-mn-2025_2026-hf1419","MN HF 1419")</f>
        <v>MN HF 1419</v>
      </c>
      <c r="C68" s="3" t="s">
        <v>288</v>
      </c>
      <c r="D68" s="3" t="s">
        <v>143</v>
      </c>
      <c r="E68" s="3" t="s">
        <v>198</v>
      </c>
      <c r="F68" s="4">
        <v>45708</v>
      </c>
      <c r="G68" s="3" t="s">
        <v>203</v>
      </c>
      <c r="J68" s="3" t="s">
        <v>289</v>
      </c>
    </row>
    <row r="69" spans="1:10" ht="30" customHeight="1" x14ac:dyDescent="0.25">
      <c r="A69" s="2" t="str">
        <f>HYPERLINK("https://www.revisor.mn.gov/bills/bill.php?b=Senate&amp;f=SF1771&amp;ssn=0&amp;y=2025", "MN SF 1771")</f>
        <v>MN SF 1771</v>
      </c>
      <c r="B69" s="2" t="str">
        <f>HYPERLINK("https://pluralpolicy.com/app/legislative-tracking/bill/details/state-mn-2025_2026-hf1241","MN HF 1241")</f>
        <v>MN HF 1241</v>
      </c>
      <c r="C69" s="3" t="s">
        <v>290</v>
      </c>
      <c r="D69" s="3" t="s">
        <v>126</v>
      </c>
      <c r="E69" s="3" t="s">
        <v>291</v>
      </c>
      <c r="F69" s="4">
        <v>45715</v>
      </c>
      <c r="G69" s="3" t="s">
        <v>215</v>
      </c>
      <c r="J69" s="3" t="s">
        <v>292</v>
      </c>
    </row>
    <row r="70" spans="1:10" ht="30" customHeight="1" x14ac:dyDescent="0.25">
      <c r="A70" s="2" t="str">
        <f>HYPERLINK("https://www.revisor.mn.gov/bills/bill.php?b=Senate&amp;f=SF1793&amp;ssn=0&amp;y=2025", "MN SF 1793")</f>
        <v>MN SF 1793</v>
      </c>
      <c r="B70" s="2" t="str">
        <f>HYPERLINK("https://pluralpolicy.com/app/legislative-tracking/bill/details/state-mn-2025_2026-hf260","MN HF 260")</f>
        <v>MN HF 260</v>
      </c>
      <c r="C70" s="3" t="s">
        <v>293</v>
      </c>
      <c r="D70" s="3" t="s">
        <v>50</v>
      </c>
      <c r="E70" s="3" t="s">
        <v>294</v>
      </c>
      <c r="F70" s="4">
        <v>45712</v>
      </c>
      <c r="G70" s="3" t="s">
        <v>295</v>
      </c>
      <c r="J70" s="3" t="s">
        <v>54</v>
      </c>
    </row>
    <row r="71" spans="1:10" ht="30" customHeight="1" x14ac:dyDescent="0.25">
      <c r="A71" s="2" t="str">
        <f>HYPERLINK("https://www.revisor.mn.gov/bills/bill.php?b=Senate&amp;f=SF1870&amp;ssn=0&amp;y=2025", "MN SF 1870")</f>
        <v>MN SF 1870</v>
      </c>
      <c r="B71" s="2" t="s">
        <v>59</v>
      </c>
      <c r="C71" s="3" t="s">
        <v>296</v>
      </c>
      <c r="D71" s="3" t="s">
        <v>297</v>
      </c>
      <c r="E71" s="3" t="s">
        <v>198</v>
      </c>
      <c r="F71" s="4">
        <v>45715</v>
      </c>
      <c r="G71" s="3" t="s">
        <v>203</v>
      </c>
      <c r="J71" s="3" t="s">
        <v>298</v>
      </c>
    </row>
    <row r="72" spans="1:10" ht="30" customHeight="1" x14ac:dyDescent="0.25">
      <c r="A72" s="2" t="str">
        <f>HYPERLINK("https://www.revisor.mn.gov/bills/bill.php?b=Senate&amp;f=SF1918&amp;ssn=0&amp;y=2025", "MN SF 1918")</f>
        <v>MN SF 1918</v>
      </c>
      <c r="B72" s="2" t="s">
        <v>59</v>
      </c>
      <c r="C72" s="3" t="s">
        <v>299</v>
      </c>
      <c r="D72" s="3" t="s">
        <v>300</v>
      </c>
      <c r="E72" s="3" t="s">
        <v>301</v>
      </c>
      <c r="F72" s="4">
        <v>45729</v>
      </c>
      <c r="G72" s="3" t="s">
        <v>302</v>
      </c>
      <c r="H72" s="3" t="s">
        <v>247</v>
      </c>
      <c r="I72" s="3" t="s">
        <v>303</v>
      </c>
      <c r="J72" s="3" t="s">
        <v>304</v>
      </c>
    </row>
    <row r="73" spans="1:10" ht="30" customHeight="1" x14ac:dyDescent="0.25">
      <c r="A73" s="2" t="str">
        <f>HYPERLINK("https://www.revisor.mn.gov/bills/bill.php?b=Senate&amp;f=SF1925&amp;ssn=0&amp;y=2025", "MN SF 1925")</f>
        <v>MN SF 1925</v>
      </c>
      <c r="B73" s="2" t="str">
        <f>HYPERLINK("https://pluralpolicy.com/app/legislative-tracking/bill/details/state-mn-2025_2026-hf1678","MN HF 1678")</f>
        <v>MN HF 1678</v>
      </c>
      <c r="C73" s="3" t="s">
        <v>305</v>
      </c>
      <c r="D73" s="3" t="s">
        <v>151</v>
      </c>
      <c r="E73" s="3" t="s">
        <v>306</v>
      </c>
      <c r="F73" s="4">
        <v>45726</v>
      </c>
      <c r="G73" s="3" t="s">
        <v>307</v>
      </c>
      <c r="I73" s="3" t="s">
        <v>208</v>
      </c>
      <c r="J73" s="3" t="s">
        <v>308</v>
      </c>
    </row>
    <row r="74" spans="1:10" ht="30" customHeight="1" x14ac:dyDescent="0.25">
      <c r="A74" s="2" t="str">
        <f>HYPERLINK("https://www.revisor.mn.gov/bills/bill.php?b=Senate&amp;f=SF2052&amp;ssn=0&amp;y=2025", "MN SF 2052")</f>
        <v>MN SF 2052</v>
      </c>
      <c r="B74" s="2" t="str">
        <f>HYPERLINK("https://pluralpolicy.com/app/legislative-tracking/bill/details/state-mn-2025_2026-hf1953","MN HF 1953")</f>
        <v>MN HF 1953</v>
      </c>
      <c r="C74" s="3" t="s">
        <v>309</v>
      </c>
      <c r="D74" s="3" t="s">
        <v>167</v>
      </c>
      <c r="E74" s="3" t="s">
        <v>229</v>
      </c>
      <c r="F74" s="4">
        <v>45719</v>
      </c>
      <c r="G74" s="3" t="s">
        <v>203</v>
      </c>
      <c r="I74" s="3" t="s">
        <v>208</v>
      </c>
      <c r="J74" s="3" t="s">
        <v>168</v>
      </c>
    </row>
    <row r="75" spans="1:10" ht="30" customHeight="1" x14ac:dyDescent="0.25">
      <c r="A75" s="2" t="str">
        <f>HYPERLINK("https://www.revisor.mn.gov/bills/bill.php?b=Senate&amp;f=SF2053&amp;ssn=0&amp;y=2025", "MN SF 2053")</f>
        <v>MN SF 2053</v>
      </c>
      <c r="B75" s="2" t="s">
        <v>59</v>
      </c>
      <c r="C75" s="3" t="s">
        <v>310</v>
      </c>
      <c r="D75" s="3" t="s">
        <v>311</v>
      </c>
      <c r="E75" s="3" t="s">
        <v>229</v>
      </c>
      <c r="F75" s="4">
        <v>45719</v>
      </c>
      <c r="G75" s="3" t="s">
        <v>203</v>
      </c>
      <c r="I75" s="3" t="s">
        <v>208</v>
      </c>
      <c r="J75" s="3" t="s">
        <v>312</v>
      </c>
    </row>
    <row r="76" spans="1:10" ht="30" customHeight="1" x14ac:dyDescent="0.25">
      <c r="A76" s="2" t="str">
        <f>HYPERLINK("https://www.revisor.mn.gov/bills/bill.php?b=Senate&amp;f=SF2128&amp;ssn=0&amp;y=2025", "MN SF 2128")</f>
        <v>MN SF 2128</v>
      </c>
      <c r="B76" s="2" t="str">
        <f>HYPERLINK("https://pluralpolicy.com/app/legislative-tracking/bill/details/state-mn-2025_2026-hf86","MN HF 86")</f>
        <v>MN HF 86</v>
      </c>
      <c r="C76" s="3" t="s">
        <v>313</v>
      </c>
      <c r="D76" s="3" t="s">
        <v>33</v>
      </c>
      <c r="E76" s="3" t="s">
        <v>223</v>
      </c>
      <c r="F76" s="4">
        <v>45719</v>
      </c>
      <c r="G76" s="3" t="s">
        <v>199</v>
      </c>
      <c r="J76" s="3" t="s">
        <v>314</v>
      </c>
    </row>
    <row r="77" spans="1:10" ht="30" customHeight="1" x14ac:dyDescent="0.25">
      <c r="A77" s="2" t="str">
        <f>HYPERLINK("https://www.revisor.mn.gov/bills/bill.php?b=Senate&amp;f=SF2168&amp;ssn=0&amp;y=2025", "MN SF 2168")</f>
        <v>MN SF 2168</v>
      </c>
      <c r="B77" s="2" t="str">
        <f>HYPERLINK("https://pluralpolicy.com/app/legislative-tracking/bill/details/state-mn-2025_2026-hf2331","MN HF 2331")</f>
        <v>MN HF 2331</v>
      </c>
      <c r="C77" s="3" t="s">
        <v>315</v>
      </c>
      <c r="D77" s="3" t="s">
        <v>316</v>
      </c>
      <c r="E77" s="3" t="s">
        <v>229</v>
      </c>
      <c r="F77" s="4">
        <v>45722</v>
      </c>
      <c r="G77" s="3" t="s">
        <v>203</v>
      </c>
      <c r="I77" s="3" t="s">
        <v>208</v>
      </c>
      <c r="J77" s="3" t="s">
        <v>317</v>
      </c>
    </row>
    <row r="78" spans="1:10" ht="30" customHeight="1" x14ac:dyDescent="0.25">
      <c r="A78" s="2" t="str">
        <f>HYPERLINK("https://www.revisor.mn.gov/bills/bill.php?b=Senate&amp;f=SF2215&amp;ssn=0&amp;y=2025", "MN SF 2215")</f>
        <v>MN SF 2215</v>
      </c>
      <c r="B78" s="2" t="str">
        <f>HYPERLINK("https://pluralpolicy.com/app/legislative-tracking/bill/details/state-mn-2025_2026-hf2038","MN HF 2038")</f>
        <v>MN HF 2038</v>
      </c>
      <c r="C78" s="3" t="s">
        <v>318</v>
      </c>
      <c r="D78" s="3" t="s">
        <v>178</v>
      </c>
      <c r="E78" s="3" t="s">
        <v>198</v>
      </c>
      <c r="F78" s="4">
        <v>45729</v>
      </c>
      <c r="G78" s="3" t="s">
        <v>319</v>
      </c>
      <c r="I78" s="3" t="s">
        <v>320</v>
      </c>
      <c r="J78" s="3" t="s">
        <v>321</v>
      </c>
    </row>
    <row r="79" spans="1:10" ht="30" customHeight="1" x14ac:dyDescent="0.25">
      <c r="A79" s="2" t="str">
        <f>HYPERLINK("https://www.revisor.mn.gov/bills/bill.php?b=Senate&amp;f=SF2322&amp;ssn=0&amp;y=2025", "MN SF 2322")</f>
        <v>MN SF 2322</v>
      </c>
      <c r="B79" s="2" t="s">
        <v>59</v>
      </c>
      <c r="C79" s="3" t="s">
        <v>322</v>
      </c>
      <c r="D79" s="3" t="s">
        <v>323</v>
      </c>
      <c r="E79" s="3" t="s">
        <v>324</v>
      </c>
      <c r="F79" s="4">
        <v>45726</v>
      </c>
      <c r="G79" s="3" t="s">
        <v>199</v>
      </c>
      <c r="J79" s="3" t="s">
        <v>325</v>
      </c>
    </row>
    <row r="80" spans="1:10" ht="30" customHeight="1" x14ac:dyDescent="0.25">
      <c r="A80" s="2" t="str">
        <f>HYPERLINK("https://www.revisor.mn.gov/bills/bill.php?b=Senate&amp;f=SF2323&amp;ssn=0&amp;y=2025", "MN SF 2323")</f>
        <v>MN SF 2323</v>
      </c>
      <c r="B80" s="2" t="s">
        <v>59</v>
      </c>
      <c r="C80" s="3" t="s">
        <v>326</v>
      </c>
      <c r="D80" s="3" t="s">
        <v>327</v>
      </c>
      <c r="E80" s="3" t="s">
        <v>324</v>
      </c>
      <c r="F80" s="4">
        <v>45726</v>
      </c>
      <c r="G80" s="3" t="s">
        <v>328</v>
      </c>
      <c r="J80" s="3" t="s">
        <v>329</v>
      </c>
    </row>
    <row r="81" spans="1:10" ht="30" customHeight="1" x14ac:dyDescent="0.25">
      <c r="A81" s="2" t="str">
        <f>HYPERLINK("https://www.revisor.mn.gov/bills/bill.php?b=Senate&amp;f=SF2356&amp;ssn=0&amp;y=2025", "MN SF 2356")</f>
        <v>MN SF 2356</v>
      </c>
      <c r="B81" s="2" t="str">
        <f>HYPERLINK("https://pluralpolicy.com/app/legislative-tracking/bill/details/state-mn-2025_2026-hf1978","MN HF 1978")</f>
        <v>MN HF 1978</v>
      </c>
      <c r="C81" s="3" t="s">
        <v>330</v>
      </c>
      <c r="D81" s="3" t="s">
        <v>174</v>
      </c>
      <c r="E81" s="3" t="s">
        <v>331</v>
      </c>
      <c r="F81" s="4">
        <v>45726</v>
      </c>
      <c r="G81" s="3" t="s">
        <v>203</v>
      </c>
      <c r="H81" s="3" t="s">
        <v>247</v>
      </c>
      <c r="J81" s="3" t="s">
        <v>332</v>
      </c>
    </row>
    <row r="82" spans="1:10" ht="30" customHeight="1" x14ac:dyDescent="0.25">
      <c r="A82" s="2" t="str">
        <f>HYPERLINK("https://www.revisor.mn.gov/bills/bill.php?b=Senate&amp;f=SF2443&amp;ssn=0&amp;y=2025", "MN SF 2443")</f>
        <v>MN SF 2443</v>
      </c>
      <c r="B82" s="2" t="str">
        <f>HYPERLINK("https://pluralpolicy.com/app/legislative-tracking/bill/details/state-mn-2025_2026-hf2115","MN HF 2115")</f>
        <v>MN HF 2115</v>
      </c>
      <c r="C82" s="3" t="s">
        <v>333</v>
      </c>
      <c r="D82" s="3" t="s">
        <v>182</v>
      </c>
      <c r="E82" s="3" t="s">
        <v>198</v>
      </c>
      <c r="F82" s="4">
        <v>45729</v>
      </c>
      <c r="G82" s="3" t="s">
        <v>203</v>
      </c>
      <c r="H82" s="3" t="s">
        <v>247</v>
      </c>
      <c r="J82" s="3" t="s">
        <v>337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Exported-Bills- Anni - Simons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Simons, Anni</dc:creator>
  <cp:lastModifiedBy>Simons, Anni</cp:lastModifiedBy>
  <dcterms:created xsi:type="dcterms:W3CDTF">2025-03-14T19:27:19Z</dcterms:created>
  <dcterms:modified xsi:type="dcterms:W3CDTF">2025-03-14T19:33:34Z</dcterms:modified>
</cp:coreProperties>
</file>