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askbyron-my.sharepoint.com/personal/asimons_fredlaw_com/Documents/Desktop/2025 Weekly Reports/"/>
    </mc:Choice>
  </mc:AlternateContent>
  <xr:revisionPtr revIDLastSave="0" documentId="8_{44C99DBE-1F1C-430D-858F-93CF61F1C179}" xr6:coauthVersionLast="47" xr6:coauthVersionMax="47" xr10:uidLastSave="{00000000-0000-0000-0000-000000000000}"/>
  <bookViews>
    <workbookView xWindow="-28920" yWindow="-1785" windowWidth="29040" windowHeight="17640" xr2:uid="{FA842F2A-B66E-47A6-9B01-B5DAC4503512}"/>
  </bookViews>
  <sheets>
    <sheet name="Exported-Bills- Anni - Simons -" sheetId="1" r:id="rId1"/>
  </sheets>
  <calcPr calcId="0"/>
</workbook>
</file>

<file path=xl/calcChain.xml><?xml version="1.0" encoding="utf-8"?>
<calcChain xmlns="http://schemas.openxmlformats.org/spreadsheetml/2006/main">
  <c r="A2" i="1" l="1"/>
  <c r="B2" i="1"/>
  <c r="A3" i="1"/>
  <c r="B3" i="1"/>
  <c r="A4" i="1"/>
  <c r="B4" i="1"/>
  <c r="A5" i="1"/>
  <c r="A6" i="1"/>
  <c r="B6" i="1"/>
  <c r="A7" i="1"/>
  <c r="B7" i="1"/>
  <c r="A8" i="1"/>
  <c r="A9" i="1"/>
  <c r="A10" i="1"/>
  <c r="B10" i="1"/>
  <c r="A11" i="1"/>
  <c r="B11" i="1"/>
  <c r="A12" i="1"/>
  <c r="B12" i="1"/>
  <c r="A13" i="1"/>
  <c r="A14" i="1"/>
  <c r="B14" i="1"/>
  <c r="A15" i="1"/>
  <c r="B15" i="1"/>
  <c r="A16" i="1"/>
  <c r="B16" i="1"/>
  <c r="A17" i="1"/>
  <c r="B17" i="1"/>
  <c r="A18" i="1"/>
  <c r="B18" i="1"/>
  <c r="A19" i="1"/>
  <c r="B19" i="1"/>
  <c r="A20" i="1"/>
  <c r="B20" i="1"/>
  <c r="A21" i="1"/>
  <c r="A22" i="1"/>
  <c r="B22" i="1"/>
  <c r="A23" i="1"/>
  <c r="B23" i="1"/>
  <c r="A24" i="1"/>
  <c r="B24" i="1"/>
  <c r="A25" i="1"/>
  <c r="A26" i="1"/>
  <c r="B26" i="1"/>
  <c r="A27" i="1"/>
  <c r="B27" i="1"/>
  <c r="A28" i="1"/>
  <c r="A29" i="1"/>
  <c r="B29" i="1"/>
  <c r="A30" i="1"/>
  <c r="B30" i="1"/>
  <c r="A31" i="1"/>
  <c r="A32" i="1"/>
  <c r="B32" i="1"/>
  <c r="A33" i="1"/>
  <c r="B33" i="1"/>
  <c r="A34" i="1"/>
  <c r="B34" i="1"/>
  <c r="A35" i="1"/>
  <c r="B35" i="1"/>
  <c r="A36" i="1"/>
  <c r="A37" i="1"/>
  <c r="B37" i="1"/>
  <c r="A38" i="1"/>
  <c r="B38" i="1"/>
  <c r="A39" i="1"/>
  <c r="B39" i="1"/>
  <c r="A40" i="1"/>
  <c r="B40" i="1"/>
  <c r="A41" i="1"/>
  <c r="B41" i="1"/>
  <c r="A42" i="1"/>
  <c r="B42" i="1"/>
  <c r="A43" i="1"/>
  <c r="A44" i="1"/>
  <c r="B44" i="1"/>
  <c r="A45" i="1"/>
  <c r="B45" i="1"/>
  <c r="A46" i="1"/>
  <c r="A47" i="1"/>
  <c r="B47" i="1"/>
  <c r="A48" i="1"/>
  <c r="B48" i="1"/>
  <c r="A49" i="1"/>
  <c r="B49" i="1"/>
  <c r="A50" i="1"/>
  <c r="A51" i="1"/>
  <c r="B51" i="1"/>
  <c r="A52" i="1"/>
  <c r="B52" i="1"/>
  <c r="A53" i="1"/>
  <c r="A54" i="1"/>
  <c r="A55" i="1"/>
  <c r="B55" i="1"/>
  <c r="A56" i="1"/>
  <c r="B56" i="1"/>
  <c r="A57" i="1"/>
  <c r="B57" i="1"/>
  <c r="A58" i="1"/>
  <c r="B58" i="1"/>
  <c r="A59" i="1"/>
  <c r="A60" i="1"/>
  <c r="A61" i="1"/>
  <c r="B61" i="1"/>
</calcChain>
</file>

<file path=xl/sharedStrings.xml><?xml version="1.0" encoding="utf-8"?>
<sst xmlns="http://schemas.openxmlformats.org/spreadsheetml/2006/main" count="347" uniqueCount="256">
  <si>
    <t>Bill Title</t>
  </si>
  <si>
    <t>Bill Short Name</t>
  </si>
  <si>
    <t>Primary Authors</t>
  </si>
  <si>
    <t>Latest Action Date</t>
  </si>
  <si>
    <t>Latest Action</t>
  </si>
  <si>
    <t>Upcoming Committee Hearings</t>
  </si>
  <si>
    <t>Latest Committee Hearings</t>
  </si>
  <si>
    <t>Office of the Inspector General established, powers and duties provided, enhanced grant oversight provided, retaliation prohibited, existing executive Offices of Inspector General transferred or repealed, fraud detection and prevention provided, conforming changes made, reports required, and money appropriated.</t>
  </si>
  <si>
    <t>Statewide Office of Inspector General</t>
  </si>
  <si>
    <t>Patti Anderson</t>
  </si>
  <si>
    <t>Committee report, to adopt as amended and re-refer to Judiciary Finance and Civil Law</t>
  </si>
  <si>
    <t>Children and Families Finance and Policy - March 04, 2025, 03:00 PM CST</t>
  </si>
  <si>
    <t>Judiciary Finance and Civil Law - February 27, 2025, 10:15 AM CST;
Education Finance - February 25, 2025, 01:00 PM CST;
Human Services Finance and Policy - February 20, 2025, 08:15 AM CST;
State Government Finance and Policy - February 18, 2025, 08:15 AM CST</t>
  </si>
  <si>
    <t xml:space="preserve"> Creating an Office of the Inspector General agency within the legislative branch, and abolishing current agency-specific Inspector General positions. </t>
  </si>
  <si>
    <t>Fraud reporting required when a state employee has reason to suspect fraud, and grants management requirements strengthened.</t>
  </si>
  <si>
    <t>Increased Fraud Reporting and Grants Requirements</t>
  </si>
  <si>
    <t>Ben Davis</t>
  </si>
  <si>
    <t>Author added Sexton</t>
  </si>
  <si>
    <t>State Government Finance and Policy - February 18, 2025, 08:15 AM CST;
State Government Finance and Policy - February 11, 2025, 08:15 AM CST;
State Government Finance and Policy - January 23, 2025, 08:15 AM CST;
State Government Finance and Policy - January 21, 2025, 08:15 AM CST</t>
  </si>
  <si>
    <t xml:space="preserve"> Increasing required fraud reporting, and strengthening grants management requirements. </t>
  </si>
  <si>
    <t>State-funded services prohibited to undocumented noncitizens, and undocumented noncitizens made ineligible for MinnesotaCare and the North Star Promise scholarship program.</t>
  </si>
  <si>
    <t>Prohibiting State-funded Servicces to Undocumented Noncitizens</t>
  </si>
  <si>
    <t>Isaac Schultz</t>
  </si>
  <si>
    <t>Authors added Gillman and Sexton</t>
  </si>
  <si>
    <t>State Government Finance and Policy - March 04, 2025, 08:15 AM CST</t>
  </si>
  <si>
    <t>Health Finance and Policy - February 17, 2025, 01:00 PM CST;
Higher Education Finance and Policy - February 11, 2025, 01:00 PM CST</t>
  </si>
  <si>
    <t xml:space="preserve"> Prohibiting state-funded services to undocumented noncitizens, including providing that undocumented noncitizens are ineligible for MinnesotaCare</t>
  </si>
  <si>
    <t>Minnesota Paid Leave Law implementation delayed by one year.</t>
  </si>
  <si>
    <t>Delayed MN Paid Leave Law</t>
  </si>
  <si>
    <t>Dave Baker</t>
  </si>
  <si>
    <t>Authors added Nelson, Gillman, and Sexton</t>
  </si>
  <si>
    <t>None</t>
  </si>
  <si>
    <t>Ways and Means - March 03, 2025, 10:15 AM CST</t>
  </si>
  <si>
    <t>Workforce, Labor, and Economic Development Finance and Policy - February 13, 2025, 08:15 AM CST</t>
  </si>
  <si>
    <t xml:space="preserve"> Delaying implementation of MN Paid Leave Law for one year, until January 1, 2027</t>
  </si>
  <si>
    <t>Patient-Centered Care program established, direct state payments to health care providers authorized, and money appropriated.</t>
  </si>
  <si>
    <t>Patient Centered Care Program</t>
  </si>
  <si>
    <t>Tina Liebling</t>
  </si>
  <si>
    <t>Author added Virnig</t>
  </si>
  <si>
    <t xml:space="preserve"> Moving to direct state payments to health care providers and away from managed care plans and integrated health partnerships.</t>
  </si>
  <si>
    <t>Long-term services and supports review process established for denials of eligibility.</t>
  </si>
  <si>
    <t>LTSS Denial or Reduction Review Process</t>
  </si>
  <si>
    <t>Jess Hanson</t>
  </si>
  <si>
    <t>Introduction and first reading, referred to Human Services Finance and Policy</t>
  </si>
  <si>
    <t xml:space="preserve"> Requiring a review process for denials of eligibility for and access to certain long-term services and supports</t>
  </si>
  <si>
    <t>Small employers exempted from the Minnesota Paid Leave Law until January 1, 2028.</t>
  </si>
  <si>
    <t>Small Employers Delayed PMFL</t>
  </si>
  <si>
    <t>Wayne Johnson</t>
  </si>
  <si>
    <t>Author added Zeleznikar</t>
  </si>
  <si>
    <t>https://pluralpolicy.com/app/legislative-tracking/bill/details/state-mn-2025_2026-sf1793; https://pluralpolicy.com/app/legislative-tracking/bill/details/state-mn-2025_2026-sf360</t>
  </si>
  <si>
    <t xml:space="preserve"> Delaying implementation of Minnesota Paid Leave law until 2028 for employers of 20 or fewer employees.</t>
  </si>
  <si>
    <t>State financial assistance prohibited to noncitizens.</t>
  </si>
  <si>
    <t>Prohibit on Sate Financial Assistance to Noncitizens</t>
  </si>
  <si>
    <t>Elliott Engen</t>
  </si>
  <si>
    <t>Author added Altendorf</t>
  </si>
  <si>
    <t xml:space="preserve"> Prohibiting any form of state financial assistance to noncitizens</t>
  </si>
  <si>
    <t>Health plan company required to provide the same reimbursement rates for all providers.</t>
  </si>
  <si>
    <t>Provider Reimbursement Equity</t>
  </si>
  <si>
    <t>Nelson</t>
  </si>
  <si>
    <t>Introduction and first reading, referred to Commerce Finance and Policy</t>
  </si>
  <si>
    <t xml:space="preserve"> Requiring services provided by an APNP or PA to be reimbursed at the same level as a Physician. </t>
  </si>
  <si>
    <t>Policies related to establishing rates for home and community-based waiver services modified, and room and board rates for individuals receiving home and community-based services increased.</t>
  </si>
  <si>
    <t>ARRM Policy Bill</t>
  </si>
  <si>
    <t>Brion Curran</t>
  </si>
  <si>
    <t xml:space="preserve"> ARRM bill addressing service rate approval timelines, rate exception processes, room and board rates for certain service recipients, and costs for repairing property damage.</t>
  </si>
  <si>
    <t>Disability waiver rates modified.</t>
  </si>
  <si>
    <t>Best Life Alliance Bill</t>
  </si>
  <si>
    <t>Author added Nadeau</t>
  </si>
  <si>
    <t xml:space="preserve"> Best Life Alliance bill raising rates for supervisor and DSP wages, through SOC codes and the competitive workforce factor within the DWRS system</t>
  </si>
  <si>
    <t>Nurses licensed under the Nurse Licensure Compact allowed to practice nursing under specific circumstances.</t>
  </si>
  <si>
    <t>Limited use of Nurse Licensure Compact</t>
  </si>
  <si>
    <t>Duane Quam</t>
  </si>
  <si>
    <t>Introduction and first reading, referred to Health Finance and Policy</t>
  </si>
  <si>
    <t xml:space="preserve"> Allowing nurses licensed under the Nurse Licensure Compact to practice nursing under peacetime emergency or pandemic or localized disease outbreak.</t>
  </si>
  <si>
    <t>Medical assistance income limit increased for persons with disabilities and persons age 65 and over.</t>
  </si>
  <si>
    <t>Increases to the MA Income Limit</t>
  </si>
  <si>
    <t>Kim Hicks</t>
  </si>
  <si>
    <t>Motion to recall and re-refer, motion prevailed Human Services Finance and Policy</t>
  </si>
  <si>
    <t xml:space="preserve"> Increasing the medical assistance income limit for people with disabilities and people age 65 and over to 133 percent of the federal poverty guidelines.</t>
  </si>
  <si>
    <t>Income eligibility for aged or blind persons or persons with disabilities modified.</t>
  </si>
  <si>
    <t>MA Income Eligibility Modifications</t>
  </si>
  <si>
    <t xml:space="preserve"> Modifying Medical Assistance income eligibility for aged or blind persons or persons with disabilities to disregard Medicare Premiums</t>
  </si>
  <si>
    <t>Medical assistance modified for employed persons with disabilities program.</t>
  </si>
  <si>
    <t>MA-EPD Premiums</t>
  </si>
  <si>
    <t xml:space="preserve"> Prohibiting nonpayment of MA-EPD premiums from resulting in termination from the MA-EPD program</t>
  </si>
  <si>
    <t>Medical assistance hospice service coverage expanded to include room and board.</t>
  </si>
  <si>
    <t>MA Hospice Coverage Expansion</t>
  </si>
  <si>
    <t xml:space="preserve"> Expanding Medical Assistance hospice service coverage to include room and board</t>
  </si>
  <si>
    <t>Community care hub grant established, and money appropriated.</t>
  </si>
  <si>
    <t>Juniper's Community Care Hub Proposal</t>
  </si>
  <si>
    <t>Steve Elkins</t>
  </si>
  <si>
    <t xml:space="preserve"> Establishing a community care hub grant aimed at supporting a network of health and social care service providers to address health-related social needs.
</t>
  </si>
  <si>
    <t>Medical assistance provisions modified relating to care evaluations, homemaker services rates, and home care.</t>
  </si>
  <si>
    <t>MHCA Bill</t>
  </si>
  <si>
    <t>Mohamud Noor</t>
  </si>
  <si>
    <t>Authors added Curran, Virnig, and Agbaje</t>
  </si>
  <si>
    <t>Human Services Finance and Policy - February 26, 2025, 08:15 AM CST</t>
  </si>
  <si>
    <t xml:space="preserve"> MHCA bill proposing Medical Assistance coverage of Care Evaluation visits, MA rate increase for home care services, and one time grant focused on home care staff recruitment and retention.</t>
  </si>
  <si>
    <t>Commissioner of human services directed to authorize indirect billing for individualized home supports.</t>
  </si>
  <si>
    <t>Indirect Billing for IHS</t>
  </si>
  <si>
    <t>Luke Frederick</t>
  </si>
  <si>
    <t>Author added Norris</t>
  </si>
  <si>
    <t xml:space="preserve"> ARRM bill directing the commissioner of human services to authorize indirect billing for individualized home supports</t>
  </si>
  <si>
    <t>Commissioner of human services directed to seek federal authority to provide supportive parenting services to people eligible for personal care assistance or community first services and supports, and commissioner directed to seek federal waivers.</t>
  </si>
  <si>
    <t>Supportive Parenting Services for PCA/CFSS/Waivers</t>
  </si>
  <si>
    <t>Peter Fischer</t>
  </si>
  <si>
    <t xml:space="preserve"> Directing DHS to seek federal authority to provide supportive parenting services for individuals eligible for PCA/CFSS or waivered services. 
</t>
  </si>
  <si>
    <t>Licensing violation actions against chapter 245D providers modified, and reports required.</t>
  </si>
  <si>
    <t>245D Licencing Conditional License</t>
  </si>
  <si>
    <t>Mary Clardy</t>
  </si>
  <si>
    <t>Human Services Finance and Policy - March 05, 2025, 08:15 AM CST</t>
  </si>
  <si>
    <t xml:space="preserve"> Implementing new options for 245D licensing violation responses. </t>
  </si>
  <si>
    <t>Health care worker platforms required to register with the commissioner of health, and money appropriated.</t>
  </si>
  <si>
    <t>Healthcare Worker Platform Requirements</t>
  </si>
  <si>
    <t>Natalie Zeleznikar</t>
  </si>
  <si>
    <t xml:space="preserve"> Provides further regulations for Healthcare Worker Platforms operating in MN.</t>
  </si>
  <si>
    <t>Minnesota Paid Leave Law repealed, and unspent money in the family medical leave account returned to the general fund.</t>
  </si>
  <si>
    <t>Repeal of MN Paid Leave</t>
  </si>
  <si>
    <t>Jim Joy</t>
  </si>
  <si>
    <t>Author added Lawrence</t>
  </si>
  <si>
    <t xml:space="preserve"> Repealing the MN Paid Leave Law </t>
  </si>
  <si>
    <t>Earned sick and safe time modified.</t>
  </si>
  <si>
    <t>Modifications to Earned Sick and Safe Time</t>
  </si>
  <si>
    <t>Author added Knudsen</t>
  </si>
  <si>
    <t xml:space="preserve"> Reducing some of the employer requirements related to Earned Sick and Safe Time. </t>
  </si>
  <si>
    <t>Community first services and supports requirements for support workers modified to qualify for an enhanced rate.</t>
  </si>
  <si>
    <t>CFSS Enhanced Rate Worker Qualification</t>
  </si>
  <si>
    <t>Author added Smith</t>
  </si>
  <si>
    <t xml:space="preserve"> Making changes to the training needed for qualifying workers to access the CFSS enhanced rate.</t>
  </si>
  <si>
    <t>Elderly waiver rates and nursing facility reimbursement rates modified.</t>
  </si>
  <si>
    <t>EW and Nursing Home Rate Increases</t>
  </si>
  <si>
    <t>Joe Schomacker</t>
  </si>
  <si>
    <t>Author added Gander</t>
  </si>
  <si>
    <t>Human Services Finance and Policy - February 27, 2025, 08:15 AM CST</t>
  </si>
  <si>
    <t xml:space="preserve"> Increasing rates for the Elderly Waiver by including automatic updates to component factors and basing updates on more recent economic data.</t>
  </si>
  <si>
    <t>Employer participation in earned sick and safe time benefits made permissive.</t>
  </si>
  <si>
    <t>ESST Made Permissive</t>
  </si>
  <si>
    <t>Introduction and first reading, referred to Workforce, Labor, and Economic Development Finance and Policy</t>
  </si>
  <si>
    <t xml:space="preserve"> Making the ESST program optional for employers to offer. </t>
  </si>
  <si>
    <t>Eligibility for essential community supports modified, available services expanded, funding for caregiver respite services grants increased, and money appropriated.</t>
  </si>
  <si>
    <t>Increased Access to Essential Community Supports</t>
  </si>
  <si>
    <t>Bianca Virnig</t>
  </si>
  <si>
    <t xml:space="preserve"> Broadening the eligibility for and services covered under Essential Community Supports, and allocating caregiver respite grants. 
</t>
  </si>
  <si>
    <t>HF1742 does not have a long description.</t>
  </si>
  <si>
    <t>DSP Certification Pilot Program</t>
  </si>
  <si>
    <t>MarÃ­a Isa PÃ©rez-Vega</t>
  </si>
  <si>
    <t xml:space="preserve"> Establishing a three year pilot project for DSP certification with MN Office of Higher Ed, Anoka County, Dakota County, MCIL and post secondary institutions.</t>
  </si>
  <si>
    <t>MinnesotaCare direct support professionals access authorization provision and appropriation</t>
  </si>
  <si>
    <t>DSP Access to MinnesotaCare</t>
  </si>
  <si>
    <t>John Hoffman</t>
  </si>
  <si>
    <t>Referred to Health and Human Services</t>
  </si>
  <si>
    <t xml:space="preserve"> Allowing certain Direct Support Professionals to access MinnesotaCare.</t>
  </si>
  <si>
    <t>Long-term services and supports eligibility and access denial review process establishment</t>
  </si>
  <si>
    <t>Liz Boldon</t>
  </si>
  <si>
    <t>Referred to Human Services</t>
  </si>
  <si>
    <t>Medical assistance for employed persons with disabilities program modification</t>
  </si>
  <si>
    <t>Author added Maye Quade</t>
  </si>
  <si>
    <t xml:space="preserve"> Prohibiting nonpayment of MA-EPD premiums from resulting in termination from the MA-EPD program </t>
  </si>
  <si>
    <t>Income eligibility for aged or blind persons or persons with disabilities modification</t>
  </si>
  <si>
    <t xml:space="preserve"> Modifying Medical Assistance income eligibility for aged or blind persons or persons with disabilities to disregard Medicare Premiums </t>
  </si>
  <si>
    <t>Medical assistance hospice service coverage inclusion of room and board expansion provision</t>
  </si>
  <si>
    <t>Author added Mitchell</t>
  </si>
  <si>
    <t>MinnesotaCare ineligibility for undocumented noncitizens provision</t>
  </si>
  <si>
    <t>MinnesotaCare Eligibility Changes</t>
  </si>
  <si>
    <t>Paul Utke</t>
  </si>
  <si>
    <t>Author added Gruenhagen</t>
  </si>
  <si>
    <t>https://pluralpolicy.com/app/legislative-tracking/bill/details/state-mn-2025_2026-hf284; https://pluralpolicy.com/app/legislative-tracking/bill/details/state-mn-2025_2026-hf894</t>
  </si>
  <si>
    <t xml:space="preserve"> Establishing that undocumented noncitizens are ineligible for MinnesotaCare</t>
  </si>
  <si>
    <t>Commissioner of human services instruction to authorize indirect billing for individualized home supports</t>
  </si>
  <si>
    <t>Room and board rates increase for certain individual receiving home and community-based services</t>
  </si>
  <si>
    <t>Human Services - February 05, 2025, 03:00 PM CST</t>
  </si>
  <si>
    <t xml:space="preserve"> ARRM bill addressing service rate approval timelines, rate exception processes, room and  board rates for certain service recipients, and costs for repairing property damage. </t>
  </si>
  <si>
    <t>Disability waiver rates modification</t>
  </si>
  <si>
    <t>Judy Seeberger</t>
  </si>
  <si>
    <t xml:space="preserve"> Best Life Alliance bill raising rates for supervisor and DSP wages, through SOC codes and the competitive workforce factor within the DWRS system </t>
  </si>
  <si>
    <t>Certain medical assistance services expansion to include coverage of care evaluation</t>
  </si>
  <si>
    <t>Human Services - February 03, 2025, 03:00 PM CST</t>
  </si>
  <si>
    <t xml:space="preserve"> MHCA bill proposing Medical Assistance coverage of Care Evaluation visits, MA rate increase for home care services, and one time grant focused on home care staff recruitment and retention. </t>
  </si>
  <si>
    <t>Medical assistance income limit for people with disabilities and people ag 65 and over increase provision</t>
  </si>
  <si>
    <t>Omar Fateh</t>
  </si>
  <si>
    <t>Author added Johnson Stewart</t>
  </si>
  <si>
    <t xml:space="preserve"> Increasing the medical assistance income limit for people with disabilities and people age 65 and over to 133 percent of the federal poverty guidelines. </t>
  </si>
  <si>
    <t>Community Care Hub Grant establishment and appropriation</t>
  </si>
  <si>
    <t>Jim Abeler</t>
  </si>
  <si>
    <t>Human Services - February 26, 2025, 03:00 PM CST</t>
  </si>
  <si>
    <t xml:space="preserve"> Establishing a community care hub grant aimed at supporting a network of health and social care service providers to address health-related social needs.</t>
  </si>
  <si>
    <t>Loan forgiveness and grants establishment for home care worker education</t>
  </si>
  <si>
    <t>Funds for Former or Current Student Home Care Workers</t>
  </si>
  <si>
    <t>Referred to Higher Education</t>
  </si>
  <si>
    <t xml:space="preserve"> Establishing a grant and loan forgiveness program for current or former students providing in-home, nonprofessional long-term services and supports to older adults or those with disabilities.</t>
  </si>
  <si>
    <t>Community first services and supports requirements for support workers to qualify for enhanced rate modifications</t>
  </si>
  <si>
    <t>Human Services - February 26, 2025, 03:00 PM CST;
Human Services - February 24, 2025, 03:00 PM CST</t>
  </si>
  <si>
    <t xml:space="preserve"> Making changes to the training required for staff who otherwise qualify for the CFSS enhanced rate.</t>
  </si>
  <si>
    <t>Office of the Inspector General creation and appropriation</t>
  </si>
  <si>
    <t>Independent Statewide Office of Inspector General</t>
  </si>
  <si>
    <t>Heather Gustafson</t>
  </si>
  <si>
    <t>Comm report: To pass as amended and re-refer to Health and Human Services</t>
  </si>
  <si>
    <t>Education Finance - February 26, 2025, 08:30 AM CST;
Judiciary and Public Safety - February 24, 2025, 12:30 PM CST;
State and Local Government - February 11, 2025, 12:30 PM CST;
State and Local Government - February 06, 2025, 12:30 PM CST</t>
  </si>
  <si>
    <t xml:space="preserve"> Establishing a new, single, state office of the Inspector General with broad range of authorities and responsibilities </t>
  </si>
  <si>
    <t>Fiscal safeguard increase for state grants to non profit organizations</t>
  </si>
  <si>
    <t>Requirements for State Grants to Nonprofits</t>
  </si>
  <si>
    <t>Author added Housley</t>
  </si>
  <si>
    <t xml:space="preserve"> Establishing new requirements for non profit organizations accessing state grants</t>
  </si>
  <si>
    <t>Patient-Centered Care program establishment</t>
  </si>
  <si>
    <t>John Marty</t>
  </si>
  <si>
    <t>Author stricken Lieske</t>
  </si>
  <si>
    <t>Direct support professional certification pilot project establishment</t>
  </si>
  <si>
    <t>Author added Abeler</t>
  </si>
  <si>
    <t>Human Services - March 03, 2025, 03:00 PM CST</t>
  </si>
  <si>
    <t xml:space="preserve"> Establishing a three year pilot project for DSP certification with MN Office of Higher Ed, Anoka County, Dakota County, MCIL and post secondary institutions. </t>
  </si>
  <si>
    <t>Fraud reporting requirement</t>
  </si>
  <si>
    <t>Julia Coleman</t>
  </si>
  <si>
    <t>Referred to State and Local Government</t>
  </si>
  <si>
    <t xml:space="preserve"> Increasing required fraud reporting, and strengthening grants management requirements.</t>
  </si>
  <si>
    <t>Damon Leivestad Direct Care Sustainability Act</t>
  </si>
  <si>
    <t xml:space="preserve"> Implementing a number of changes to increase access to disability services, including changes to MA-EPD assets limits and premiums, CFSS enhanced rates, CFSS professional competency and shift wage differentials, and allowing CFSS services in hospitals in certain situations. </t>
  </si>
  <si>
    <t>Chapter 245D providers licensing violation actions provisions modifications</t>
  </si>
  <si>
    <t>245D Licensing Violation Proceedings</t>
  </si>
  <si>
    <t>Zaynab Mohamed</t>
  </si>
  <si>
    <t>Human Services - March 05, 2025, 03:00 PM CST</t>
  </si>
  <si>
    <t xml:space="preserve"> Adding new requirements related to 245D providers facing correction orders and conditional licenses.  </t>
  </si>
  <si>
    <t>Office of the Inspector General establishment; requiring a fraud hotline; Requiring agencies to halt payment when fraud is suspected; elimination of agency based offices of inspector general; appropriation</t>
  </si>
  <si>
    <t>Mark Koran</t>
  </si>
  <si>
    <t xml:space="preserve"> Creating an Office of the Inspector General agency within the legislative branch, and abolishing current agency-specific Inspector General positions.</t>
  </si>
  <si>
    <t>Direct support professionals council establishment and appropriation</t>
  </si>
  <si>
    <t>Council on Direct Support Professionals</t>
  </si>
  <si>
    <t xml:space="preserve"> Establishing the Council on Direct Support Professionals, charged with developing a statewide strategic plan addressing the shortage of direct support professionals.
</t>
  </si>
  <si>
    <t>Medical assistance vendors background checks requirement provision and Department of Human Services and Department of Children, Youth, and Families fraud detection system establishment provision</t>
  </si>
  <si>
    <t>Background Check Requirements for MA Vendors</t>
  </si>
  <si>
    <t>Glenn Gruenhagen</t>
  </si>
  <si>
    <t xml:space="preserve"> Requiring background studies on controlling individuals and managerial officials of vendors receiving medical assistance reimbursement.
</t>
  </si>
  <si>
    <t>Health care worker platforms registration with the commissioner of health requirement provision and appropriation</t>
  </si>
  <si>
    <t>Healthcare Worker Platform Requirments</t>
  </si>
  <si>
    <t>Rob Kupec</t>
  </si>
  <si>
    <t xml:space="preserve"> Provides further regulations for Healthcare Worker Platforms operating in MN. 
</t>
  </si>
  <si>
    <t>Elderly waiver rates and nursing facility reimbursement rates modification</t>
  </si>
  <si>
    <t xml:space="preserve"> Increasing rates for the Elderly Waiver by including automatic updates to component factors and basing updates on more recent economic data. 
</t>
  </si>
  <si>
    <t>Minnesota Paid Leave Law repeal</t>
  </si>
  <si>
    <t>Steve Green</t>
  </si>
  <si>
    <t xml:space="preserve"> Repealing the MN Paid Leave Law.</t>
  </si>
  <si>
    <t>Small employers exemption from the Minnesota Paid Leave Law until January 1, 2028</t>
  </si>
  <si>
    <t>Karin Housley</t>
  </si>
  <si>
    <t>Referred to Jobs and Economic Development</t>
  </si>
  <si>
    <t>Licensure application timelines modifications provision</t>
  </si>
  <si>
    <t>New 245A License Application Processing Timelines</t>
  </si>
  <si>
    <t xml:space="preserve"> Requiring DHS to approve or deny 245A Human Services license applications within 90 days, or the application is automatically approved.</t>
  </si>
  <si>
    <t>Consent to electronic monitoring requirements modification</t>
  </si>
  <si>
    <t>Changes to Requirements for Nursing Homes, Assisted Living and Home Care</t>
  </si>
  <si>
    <t>Scott Dibble</t>
  </si>
  <si>
    <t xml:space="preserve"> Implementing new requirements for electronic monitoring, Home Care advisory council, client rights. 
</t>
  </si>
  <si>
    <t>Essential community supports eligibility modifications provision, essential community supports services available expansion provision, caregiver respite services grants increased funding provision, and appropriation</t>
  </si>
  <si>
    <t>Erin Maye Quade</t>
  </si>
  <si>
    <t xml:space="preserve"> Broadening the eligibility for and services covered under Essential Community Supports, and allocating caregiver respite grants.</t>
  </si>
  <si>
    <t xml:space="preserve">Bill Number </t>
  </si>
  <si>
    <t>Companion Bill</t>
  </si>
  <si>
    <t xml:space="preserve">Bill Description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</si>
</sst>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theme="4"/>
      <name val="Aptos Narrow"/>
      <family val="2"/>
      <scheme val="minor"/>
    </font>
    <font>
      <b/>
      <sz val="1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19"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alignment horizontal="left" vertical="top" wrapText="1"/>
    </xf>
    <xf numFmtId="14" fontId="0" fillId="0" borderId="0" xfId="0" applyNumberForma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ont>
        <b/>
        <i val="0"/>
        <strike val="0"/>
        <condense val="0"/>
        <extend val="0"/>
        <outline val="0"/>
        <shadow val="0"/>
        <u val="none"/>
        <vertAlign val="baseline"/>
        <sz val="11"/>
        <color auto="1"/>
        <name val="Aptos Narrow"/>
        <family val="2"/>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9" formatCode="m/d/yy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theme="4"/>
        <name val="Aptos Narrow"/>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4"/>
        <name val="Aptos Narrow"/>
        <family val="2"/>
        <scheme val="min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67E953-B303-4A7E-B706-3260C1390963}" name="Table1" displayName="Table1" ref="A1:J61" totalsRowShown="0" headerRowDxfId="0" dataDxfId="1">
  <autoFilter ref="A1:J61" xr:uid="{7367E953-B303-4A7E-B706-3260C1390963}"/>
  <tableColumns count="10">
    <tableColumn id="1" xr3:uid="{46A9B696-6654-43F5-9C58-00E3B4C03C77}" name="Bill Number " dataDxfId="11"/>
    <tableColumn id="2" xr3:uid="{1ED37184-FC2E-4F74-9D06-C8EE81FE42E6}" name="Companion Bill" dataDxfId="10"/>
    <tableColumn id="3" xr3:uid="{73B8456E-2EA4-4F38-A4A4-D1831710EFF4}" name="Bill Title" dataDxfId="9"/>
    <tableColumn id="4" xr3:uid="{D25E4C39-605D-47E5-885E-BD2A9FD38113}" name="Bill Short Name" dataDxfId="8"/>
    <tableColumn id="5" xr3:uid="{3019C1DD-CC58-4E93-AD21-DDC9C5652CA9}" name="Primary Authors" dataDxfId="7"/>
    <tableColumn id="6" xr3:uid="{211D022B-2840-4161-8017-2910D3807580}" name="Latest Action Date" dataDxfId="6"/>
    <tableColumn id="7" xr3:uid="{0E6BF2C6-7C1E-49D2-96D8-BE5E58E0E1B4}" name="Latest Action" dataDxfId="5"/>
    <tableColumn id="8" xr3:uid="{97DADBEE-5290-495A-892B-61EBD8E31F21}" name="Upcoming Committee Hearings" dataDxfId="4"/>
    <tableColumn id="9" xr3:uid="{EEC495CD-CDD5-421E-B6DE-84A0A74A46F2}" name="Latest Committee Hearings" dataDxfId="3"/>
    <tableColumn id="10" xr3:uid="{B5A7515B-D266-4199-8FE7-DC7315B83265}" name="Bill Description "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AB35F-F08D-4E47-9DFA-836D192759C0}">
  <dimension ref="A1:J61"/>
  <sheetViews>
    <sheetView tabSelected="1" workbookViewId="0">
      <selection activeCell="J1" sqref="J1"/>
    </sheetView>
  </sheetViews>
  <sheetFormatPr defaultColWidth="30.7109375" defaultRowHeight="30" customHeight="1" x14ac:dyDescent="0.25"/>
  <cols>
    <col min="1" max="2" width="30.7109375" style="2"/>
    <col min="3" max="7" width="30.7109375" style="3"/>
    <col min="8" max="8" width="31.28515625" style="3" customWidth="1"/>
    <col min="9" max="16384" width="30.7109375" style="3"/>
  </cols>
  <sheetData>
    <row r="1" spans="1:10" s="1" customFormat="1" ht="30" customHeight="1" x14ac:dyDescent="0.25">
      <c r="A1" s="1" t="s">
        <v>253</v>
      </c>
      <c r="B1" s="1" t="s">
        <v>254</v>
      </c>
      <c r="C1" s="1" t="s">
        <v>0</v>
      </c>
      <c r="D1" s="1" t="s">
        <v>1</v>
      </c>
      <c r="E1" s="1" t="s">
        <v>2</v>
      </c>
      <c r="F1" s="1" t="s">
        <v>3</v>
      </c>
      <c r="G1" s="1" t="s">
        <v>4</v>
      </c>
      <c r="H1" s="1" t="s">
        <v>5</v>
      </c>
      <c r="I1" s="1" t="s">
        <v>6</v>
      </c>
      <c r="J1" s="1" t="s">
        <v>255</v>
      </c>
    </row>
    <row r="2" spans="1:10" ht="30" customHeight="1" x14ac:dyDescent="0.25">
      <c r="A2" s="2" t="str">
        <f>HYPERLINK("https://www.revisor.mn.gov/bills/bill.php?b=House&amp;f=HF0001&amp;ssn=0&amp;y=2025", "MN HF 1")</f>
        <v>MN HF 1</v>
      </c>
      <c r="B2" s="2" t="str">
        <f>HYPERLINK("https://pluralpolicy.com/app/legislative-tracking/bill/details/state-mn-2025_2026-sf1219","MN SF 1219")</f>
        <v>MN SF 1219</v>
      </c>
      <c r="C2" s="3" t="s">
        <v>7</v>
      </c>
      <c r="D2" s="3" t="s">
        <v>8</v>
      </c>
      <c r="E2" s="3" t="s">
        <v>9</v>
      </c>
      <c r="F2" s="4">
        <v>45714</v>
      </c>
      <c r="G2" s="3" t="s">
        <v>10</v>
      </c>
      <c r="H2" s="3" t="s">
        <v>11</v>
      </c>
      <c r="I2" s="3" t="s">
        <v>12</v>
      </c>
      <c r="J2" s="3" t="s">
        <v>13</v>
      </c>
    </row>
    <row r="3" spans="1:10" ht="30" customHeight="1" x14ac:dyDescent="0.25">
      <c r="A3" s="2" t="str">
        <f>HYPERLINK("https://www.revisor.mn.gov/bills/bill.php?b=House&amp;f=HF0002&amp;ssn=0&amp;y=2025", "MN HF 2")</f>
        <v>MN HF 2</v>
      </c>
      <c r="B3" s="2" t="str">
        <f>HYPERLINK("https://pluralpolicy.com/app/legislative-tracking/bill/details/state-mn-2025_2026-sf1123","MN SF 1123")</f>
        <v>MN SF 1123</v>
      </c>
      <c r="C3" s="3" t="s">
        <v>14</v>
      </c>
      <c r="D3" s="3" t="s">
        <v>15</v>
      </c>
      <c r="E3" s="3" t="s">
        <v>16</v>
      </c>
      <c r="F3" s="4">
        <v>45712</v>
      </c>
      <c r="G3" s="3" t="s">
        <v>17</v>
      </c>
      <c r="I3" s="3" t="s">
        <v>18</v>
      </c>
      <c r="J3" s="3" t="s">
        <v>19</v>
      </c>
    </row>
    <row r="4" spans="1:10" ht="30" customHeight="1" x14ac:dyDescent="0.25">
      <c r="A4" s="2" t="str">
        <f>HYPERLINK("https://www.revisor.mn.gov/bills/bill.php?b=House&amp;f=HF0010&amp;ssn=0&amp;y=2025", "MN HF 10")</f>
        <v>MN HF 10</v>
      </c>
      <c r="B4" s="2" t="str">
        <f>HYPERLINK("https://pluralpolicy.com/app/legislative-tracking/bill/details/state-mn-2025_2026-sf690","MN SF 690")</f>
        <v>MN SF 690</v>
      </c>
      <c r="C4" s="3" t="s">
        <v>20</v>
      </c>
      <c r="D4" s="3" t="s">
        <v>21</v>
      </c>
      <c r="E4" s="3" t="s">
        <v>22</v>
      </c>
      <c r="F4" s="4">
        <v>45712</v>
      </c>
      <c r="G4" s="3" t="s">
        <v>23</v>
      </c>
      <c r="H4" s="3" t="s">
        <v>24</v>
      </c>
      <c r="I4" s="3" t="s">
        <v>25</v>
      </c>
      <c r="J4" s="3" t="s">
        <v>26</v>
      </c>
    </row>
    <row r="5" spans="1:10" ht="30" customHeight="1" x14ac:dyDescent="0.25">
      <c r="A5" s="2" t="str">
        <f>HYPERLINK("https://www.revisor.mn.gov/bills/bill.php?b=House&amp;f=HF0011&amp;ssn=0&amp;y=2025", "MN HF 11")</f>
        <v>MN HF 11</v>
      </c>
      <c r="B5" s="2" t="s">
        <v>31</v>
      </c>
      <c r="C5" s="3" t="s">
        <v>27</v>
      </c>
      <c r="D5" s="3" t="s">
        <v>28</v>
      </c>
      <c r="E5" s="3" t="s">
        <v>29</v>
      </c>
      <c r="F5" s="4">
        <v>45712</v>
      </c>
      <c r="G5" s="3" t="s">
        <v>30</v>
      </c>
      <c r="H5" s="3" t="s">
        <v>32</v>
      </c>
      <c r="I5" s="3" t="s">
        <v>33</v>
      </c>
      <c r="J5" s="3" t="s">
        <v>34</v>
      </c>
    </row>
    <row r="6" spans="1:10" ht="30" customHeight="1" x14ac:dyDescent="0.25">
      <c r="A6" s="2" t="str">
        <f>HYPERLINK("https://www.revisor.mn.gov/bills/bill.php?b=House&amp;f=HF0255&amp;ssn=0&amp;y=2025", "MN HF 255")</f>
        <v>MN HF 255</v>
      </c>
      <c r="B6" s="2" t="str">
        <f>HYPERLINK("https://pluralpolicy.com/app/legislative-tracking/bill/details/state-mn-2025_2026-sf1059","MN SF 1059")</f>
        <v>MN SF 1059</v>
      </c>
      <c r="C6" s="3" t="s">
        <v>35</v>
      </c>
      <c r="D6" s="3" t="s">
        <v>36</v>
      </c>
      <c r="E6" s="3" t="s">
        <v>37</v>
      </c>
      <c r="F6" s="4">
        <v>45705</v>
      </c>
      <c r="G6" s="3" t="s">
        <v>38</v>
      </c>
      <c r="J6" s="3" t="s">
        <v>39</v>
      </c>
    </row>
    <row r="7" spans="1:10" ht="30" customHeight="1" x14ac:dyDescent="0.25">
      <c r="A7" s="2" t="str">
        <f>HYPERLINK("https://www.revisor.mn.gov/bills/bill.php?b=House&amp;f=HF0257&amp;ssn=0&amp;y=2025", "MN HF 257")</f>
        <v>MN HF 257</v>
      </c>
      <c r="B7" s="2" t="str">
        <f>HYPERLINK("https://pluralpolicy.com/app/legislative-tracking/bill/details/state-mn-2025_2026-sf141","MN SF 141")</f>
        <v>MN SF 141</v>
      </c>
      <c r="C7" s="3" t="s">
        <v>40</v>
      </c>
      <c r="D7" s="3" t="s">
        <v>41</v>
      </c>
      <c r="E7" s="3" t="s">
        <v>42</v>
      </c>
      <c r="F7" s="4">
        <v>45698</v>
      </c>
      <c r="G7" s="3" t="s">
        <v>43</v>
      </c>
      <c r="J7" s="3" t="s">
        <v>44</v>
      </c>
    </row>
    <row r="8" spans="1:10" ht="30" customHeight="1" x14ac:dyDescent="0.25">
      <c r="A8" s="2" t="str">
        <f>HYPERLINK("https://www.revisor.mn.gov/bills/bill.php?b=House&amp;f=HF0260&amp;ssn=0&amp;y=2025", "MN HF 260")</f>
        <v>MN HF 260</v>
      </c>
      <c r="B8" s="2" t="s">
        <v>49</v>
      </c>
      <c r="C8" s="3" t="s">
        <v>45</v>
      </c>
      <c r="D8" s="3" t="s">
        <v>46</v>
      </c>
      <c r="E8" s="3" t="s">
        <v>47</v>
      </c>
      <c r="F8" s="4">
        <v>45705</v>
      </c>
      <c r="G8" s="3" t="s">
        <v>48</v>
      </c>
      <c r="J8" s="3" t="s">
        <v>50</v>
      </c>
    </row>
    <row r="9" spans="1:10" ht="30" customHeight="1" x14ac:dyDescent="0.25">
      <c r="A9" s="2" t="str">
        <f>HYPERLINK("https://www.revisor.mn.gov/bills/bill.php?b=House&amp;f=HF0324&amp;ssn=0&amp;y=2025", "MN HF 324")</f>
        <v>MN HF 324</v>
      </c>
      <c r="B9" s="2" t="s">
        <v>31</v>
      </c>
      <c r="C9" s="3" t="s">
        <v>51</v>
      </c>
      <c r="D9" s="3" t="s">
        <v>52</v>
      </c>
      <c r="E9" s="3" t="s">
        <v>53</v>
      </c>
      <c r="F9" s="4">
        <v>45708</v>
      </c>
      <c r="G9" s="3" t="s">
        <v>54</v>
      </c>
      <c r="J9" s="3" t="s">
        <v>55</v>
      </c>
    </row>
    <row r="10" spans="1:10" ht="30" customHeight="1" x14ac:dyDescent="0.25">
      <c r="A10" s="2" t="str">
        <f>HYPERLINK("https://www.revisor.mn.gov/bills/bill.php?b=House&amp;f=HF0346&amp;ssn=0&amp;y=2025", "MN HF 346")</f>
        <v>MN HF 346</v>
      </c>
      <c r="B10" s="2" t="str">
        <f>HYPERLINK("https://pluralpolicy.com/app/legislative-tracking/bill/details/state-mn-2025_2026-sf79","MN SF 79")</f>
        <v>MN SF 79</v>
      </c>
      <c r="C10" s="3" t="s">
        <v>56</v>
      </c>
      <c r="D10" s="3" t="s">
        <v>57</v>
      </c>
      <c r="E10" s="3" t="s">
        <v>58</v>
      </c>
      <c r="F10" s="4">
        <v>45701</v>
      </c>
      <c r="G10" s="3" t="s">
        <v>59</v>
      </c>
      <c r="J10" s="3" t="s">
        <v>60</v>
      </c>
    </row>
    <row r="11" spans="1:10" ht="30" customHeight="1" x14ac:dyDescent="0.25">
      <c r="A11" s="2" t="str">
        <f>HYPERLINK("https://www.revisor.mn.gov/bills/bill.php?b=House&amp;f=HF0381&amp;ssn=0&amp;y=2025", "MN HF 381")</f>
        <v>MN HF 381</v>
      </c>
      <c r="B11" s="2" t="str">
        <f>HYPERLINK("https://pluralpolicy.com/app/legislative-tracking/bill/details/state-mn-2025_2026-sf401","MN SF 401")</f>
        <v>MN SF 401</v>
      </c>
      <c r="C11" s="3" t="s">
        <v>61</v>
      </c>
      <c r="D11" s="3" t="s">
        <v>62</v>
      </c>
      <c r="E11" s="3" t="s">
        <v>63</v>
      </c>
      <c r="F11" s="4">
        <v>45701</v>
      </c>
      <c r="G11" s="3" t="s">
        <v>43</v>
      </c>
      <c r="J11" s="3" t="s">
        <v>64</v>
      </c>
    </row>
    <row r="12" spans="1:10" ht="30" customHeight="1" x14ac:dyDescent="0.25">
      <c r="A12" s="2" t="str">
        <f>HYPERLINK("https://www.revisor.mn.gov/bills/bill.php?b=House&amp;f=HF0382&amp;ssn=0&amp;y=2025", "MN HF 382")</f>
        <v>MN HF 382</v>
      </c>
      <c r="B12" s="2" t="str">
        <f>HYPERLINK("https://pluralpolicy.com/app/legislative-tracking/bill/details/state-mn-2025_2026-sf402","MN SF 402")</f>
        <v>MN SF 402</v>
      </c>
      <c r="C12" s="3" t="s">
        <v>65</v>
      </c>
      <c r="D12" s="3" t="s">
        <v>66</v>
      </c>
      <c r="E12" s="3" t="s">
        <v>63</v>
      </c>
      <c r="F12" s="4">
        <v>45714</v>
      </c>
      <c r="G12" s="3" t="s">
        <v>67</v>
      </c>
      <c r="J12" s="3" t="s">
        <v>68</v>
      </c>
    </row>
    <row r="13" spans="1:10" ht="30" customHeight="1" x14ac:dyDescent="0.25">
      <c r="A13" s="2" t="str">
        <f>HYPERLINK("https://www.revisor.mn.gov/bills/bill.php?b=House&amp;f=HF0591&amp;ssn=0&amp;y=2025", "MN HF 591")</f>
        <v>MN HF 591</v>
      </c>
      <c r="B13" s="2" t="s">
        <v>31</v>
      </c>
      <c r="C13" s="3" t="s">
        <v>69</v>
      </c>
      <c r="D13" s="3" t="s">
        <v>70</v>
      </c>
      <c r="E13" s="3" t="s">
        <v>71</v>
      </c>
      <c r="F13" s="4">
        <v>45701</v>
      </c>
      <c r="G13" s="3" t="s">
        <v>72</v>
      </c>
      <c r="J13" s="3" t="s">
        <v>73</v>
      </c>
    </row>
    <row r="14" spans="1:10" ht="30" customHeight="1" x14ac:dyDescent="0.25">
      <c r="A14" s="2" t="str">
        <f>HYPERLINK("https://www.revisor.mn.gov/bills/bill.php?b=House&amp;f=HF0664&amp;ssn=0&amp;y=2025", "MN HF 664")</f>
        <v>MN HF 664</v>
      </c>
      <c r="B14" s="2" t="str">
        <f>HYPERLINK("https://pluralpolicy.com/app/legislative-tracking/bill/details/state-mn-2025_2026-sf548","MN SF 548")</f>
        <v>MN SF 548</v>
      </c>
      <c r="C14" s="3" t="s">
        <v>74</v>
      </c>
      <c r="D14" s="3" t="s">
        <v>75</v>
      </c>
      <c r="E14" s="3" t="s">
        <v>76</v>
      </c>
      <c r="F14" s="4">
        <v>45707</v>
      </c>
      <c r="G14" s="3" t="s">
        <v>77</v>
      </c>
      <c r="J14" s="3" t="s">
        <v>78</v>
      </c>
    </row>
    <row r="15" spans="1:10" ht="30" customHeight="1" x14ac:dyDescent="0.25">
      <c r="A15" s="2" t="str">
        <f>HYPERLINK("https://www.revisor.mn.gov/bills/bill.php?b=House&amp;f=HF0665&amp;ssn=0&amp;y=2025", "MN HF 665")</f>
        <v>MN HF 665</v>
      </c>
      <c r="B15" s="2" t="str">
        <f>HYPERLINK("https://pluralpolicy.com/app/legislative-tracking/bill/details/state-mn-2025_2026-sf144","MN SF 144")</f>
        <v>MN SF 144</v>
      </c>
      <c r="C15" s="3" t="s">
        <v>79</v>
      </c>
      <c r="D15" s="3" t="s">
        <v>80</v>
      </c>
      <c r="E15" s="3" t="s">
        <v>76</v>
      </c>
      <c r="F15" s="4">
        <v>45707</v>
      </c>
      <c r="G15" s="3" t="s">
        <v>77</v>
      </c>
      <c r="J15" s="3" t="s">
        <v>81</v>
      </c>
    </row>
    <row r="16" spans="1:10" ht="30" customHeight="1" x14ac:dyDescent="0.25">
      <c r="A16" s="2" t="str">
        <f>HYPERLINK("https://www.revisor.mn.gov/bills/bill.php?b=House&amp;f=HF0666&amp;ssn=0&amp;y=2025", "MN HF 666")</f>
        <v>MN HF 666</v>
      </c>
      <c r="B16" s="2" t="str">
        <f>HYPERLINK("https://pluralpolicy.com/app/legislative-tracking/bill/details/state-mn-2025_2026-sf142","MN SF 142")</f>
        <v>MN SF 142</v>
      </c>
      <c r="C16" s="3" t="s">
        <v>82</v>
      </c>
      <c r="D16" s="3" t="s">
        <v>83</v>
      </c>
      <c r="E16" s="3" t="s">
        <v>76</v>
      </c>
      <c r="F16" s="4">
        <v>45707</v>
      </c>
      <c r="G16" s="3" t="s">
        <v>77</v>
      </c>
      <c r="J16" s="3" t="s">
        <v>84</v>
      </c>
    </row>
    <row r="17" spans="1:10" ht="30" customHeight="1" x14ac:dyDescent="0.25">
      <c r="A17" s="2" t="str">
        <f>HYPERLINK("https://www.revisor.mn.gov/bills/bill.php?b=House&amp;f=HF0672&amp;ssn=0&amp;y=2025", "MN HF 672")</f>
        <v>MN HF 672</v>
      </c>
      <c r="B17" s="2" t="str">
        <f>HYPERLINK("https://pluralpolicy.com/app/legislative-tracking/bill/details/state-mn-2025_2026-sf272","MN SF 272")</f>
        <v>MN SF 272</v>
      </c>
      <c r="C17" s="3" t="s">
        <v>85</v>
      </c>
      <c r="D17" s="3" t="s">
        <v>86</v>
      </c>
      <c r="E17" s="3" t="s">
        <v>76</v>
      </c>
      <c r="F17" s="4">
        <v>45701</v>
      </c>
      <c r="G17" s="3" t="s">
        <v>72</v>
      </c>
      <c r="J17" s="3" t="s">
        <v>87</v>
      </c>
    </row>
    <row r="18" spans="1:10" ht="30" customHeight="1" x14ac:dyDescent="0.25">
      <c r="A18" s="2" t="str">
        <f>HYPERLINK("https://www.revisor.mn.gov/bills/bill.php?b=House&amp;f=HF0709&amp;ssn=0&amp;y=2025", "MN HF 709")</f>
        <v>MN HF 709</v>
      </c>
      <c r="B18" s="2" t="str">
        <f>HYPERLINK("https://pluralpolicy.com/app/legislative-tracking/bill/details/state-mn-2025_2026-sf554","MN SF 554")</f>
        <v>MN SF 554</v>
      </c>
      <c r="C18" s="3" t="s">
        <v>88</v>
      </c>
      <c r="D18" s="3" t="s">
        <v>89</v>
      </c>
      <c r="E18" s="3" t="s">
        <v>90</v>
      </c>
      <c r="F18" s="4">
        <v>45701</v>
      </c>
      <c r="G18" s="3" t="s">
        <v>72</v>
      </c>
      <c r="J18" s="3" t="s">
        <v>91</v>
      </c>
    </row>
    <row r="19" spans="1:10" ht="30" customHeight="1" x14ac:dyDescent="0.25">
      <c r="A19" s="2" t="str">
        <f>HYPERLINK("https://www.revisor.mn.gov/bills/bill.php?b=House&amp;f=HF0729&amp;ssn=0&amp;y=2025", "MN HF 729")</f>
        <v>MN HF 729</v>
      </c>
      <c r="B19" s="2" t="str">
        <f>HYPERLINK("https://pluralpolicy.com/app/legislative-tracking/bill/details/state-mn-2025_2026-sf476","MN SF 476")</f>
        <v>MN SF 476</v>
      </c>
      <c r="C19" s="3" t="s">
        <v>92</v>
      </c>
      <c r="D19" s="3" t="s">
        <v>93</v>
      </c>
      <c r="E19" s="3" t="s">
        <v>94</v>
      </c>
      <c r="F19" s="4">
        <v>45714</v>
      </c>
      <c r="G19" s="3" t="s">
        <v>95</v>
      </c>
      <c r="I19" s="3" t="s">
        <v>96</v>
      </c>
      <c r="J19" s="3" t="s">
        <v>97</v>
      </c>
    </row>
    <row r="20" spans="1:10" ht="30" customHeight="1" x14ac:dyDescent="0.25">
      <c r="A20" s="2" t="str">
        <f>HYPERLINK("https://www.revisor.mn.gov/bills/bill.php?b=House&amp;f=HF1095&amp;ssn=0&amp;y=2025", "MN HF 1095")</f>
        <v>MN HF 1095</v>
      </c>
      <c r="B20" s="2" t="str">
        <f>HYPERLINK("https://pluralpolicy.com/app/legislative-tracking/bill/details/state-mn-2025_2026-sf400","MN SF 400")</f>
        <v>MN SF 400</v>
      </c>
      <c r="C20" s="3" t="s">
        <v>98</v>
      </c>
      <c r="D20" s="3" t="s">
        <v>99</v>
      </c>
      <c r="E20" s="3" t="s">
        <v>100</v>
      </c>
      <c r="F20" s="4">
        <v>45715</v>
      </c>
      <c r="G20" s="3" t="s">
        <v>101</v>
      </c>
      <c r="J20" s="3" t="s">
        <v>102</v>
      </c>
    </row>
    <row r="21" spans="1:10" ht="30" customHeight="1" x14ac:dyDescent="0.25">
      <c r="A21" s="2" t="str">
        <f>HYPERLINK("https://www.revisor.mn.gov/bills/bill.php?b=House&amp;f=HF1144&amp;ssn=0&amp;y=2025", "MN HF 1144")</f>
        <v>MN HF 1144</v>
      </c>
      <c r="B21" s="2" t="s">
        <v>31</v>
      </c>
      <c r="C21" s="3" t="s">
        <v>103</v>
      </c>
      <c r="D21" s="3" t="s">
        <v>104</v>
      </c>
      <c r="E21" s="3" t="s">
        <v>105</v>
      </c>
      <c r="F21" s="4">
        <v>45707</v>
      </c>
      <c r="G21" s="3" t="s">
        <v>43</v>
      </c>
      <c r="J21" s="3" t="s">
        <v>106</v>
      </c>
    </row>
    <row r="22" spans="1:10" ht="30" customHeight="1" x14ac:dyDescent="0.25">
      <c r="A22" s="2" t="str">
        <f>HYPERLINK("https://www.revisor.mn.gov/bills/bill.php?b=House&amp;f=HF1215&amp;ssn=0&amp;y=2025", "MN HF 1215")</f>
        <v>MN HF 1215</v>
      </c>
      <c r="B22" s="2" t="str">
        <f>HYPERLINK("https://pluralpolicy.com/app/legislative-tracking/bill/details/state-mn-2025_2026-sf1146","MN SF 1146")</f>
        <v>MN SF 1146</v>
      </c>
      <c r="C22" s="3" t="s">
        <v>107</v>
      </c>
      <c r="D22" s="3" t="s">
        <v>108</v>
      </c>
      <c r="E22" s="3" t="s">
        <v>109</v>
      </c>
      <c r="F22" s="4">
        <v>45707</v>
      </c>
      <c r="G22" s="3" t="s">
        <v>43</v>
      </c>
      <c r="H22" s="3" t="s">
        <v>110</v>
      </c>
      <c r="J22" s="3" t="s">
        <v>111</v>
      </c>
    </row>
    <row r="23" spans="1:10" ht="30" customHeight="1" x14ac:dyDescent="0.25">
      <c r="A23" s="2" t="str">
        <f>HYPERLINK("https://www.revisor.mn.gov/bills/bill.php?b=House&amp;f=HF1232&amp;ssn=0&amp;y=2025", "MN HF 1232")</f>
        <v>MN HF 1232</v>
      </c>
      <c r="B23" s="2" t="str">
        <f>HYPERLINK("https://pluralpolicy.com/app/legislative-tracking/bill/details/state-mn-2025_2026-sf1678","MN SF 1678")</f>
        <v>MN SF 1678</v>
      </c>
      <c r="C23" s="3" t="s">
        <v>112</v>
      </c>
      <c r="D23" s="3" t="s">
        <v>113</v>
      </c>
      <c r="E23" s="3" t="s">
        <v>114</v>
      </c>
      <c r="F23" s="4">
        <v>45708</v>
      </c>
      <c r="G23" s="3" t="s">
        <v>72</v>
      </c>
      <c r="J23" s="3" t="s">
        <v>115</v>
      </c>
    </row>
    <row r="24" spans="1:10" ht="30" customHeight="1" x14ac:dyDescent="0.25">
      <c r="A24" s="2" t="str">
        <f>HYPERLINK("https://www.revisor.mn.gov/bills/bill.php?b=House&amp;f=HF1241&amp;ssn=0&amp;y=2025", "MN HF 1241")</f>
        <v>MN HF 1241</v>
      </c>
      <c r="B24" s="2" t="str">
        <f>HYPERLINK("https://pluralpolicy.com/app/legislative-tracking/bill/details/state-mn-2025_2026-sf1771","MN SF 1771")</f>
        <v>MN SF 1771</v>
      </c>
      <c r="C24" s="3" t="s">
        <v>116</v>
      </c>
      <c r="D24" s="3" t="s">
        <v>117</v>
      </c>
      <c r="E24" s="3" t="s">
        <v>118</v>
      </c>
      <c r="F24" s="4">
        <v>45712</v>
      </c>
      <c r="G24" s="3" t="s">
        <v>119</v>
      </c>
      <c r="J24" s="3" t="s">
        <v>120</v>
      </c>
    </row>
    <row r="25" spans="1:10" ht="30" customHeight="1" x14ac:dyDescent="0.25">
      <c r="A25" s="2" t="str">
        <f>HYPERLINK("https://www.revisor.mn.gov/bills/bill.php?b=House&amp;f=HF1325&amp;ssn=0&amp;y=2025", "MN HF 1325")</f>
        <v>MN HF 1325</v>
      </c>
      <c r="B25" s="2" t="s">
        <v>31</v>
      </c>
      <c r="C25" s="3" t="s">
        <v>121</v>
      </c>
      <c r="D25" s="3" t="s">
        <v>122</v>
      </c>
      <c r="E25" s="3" t="s">
        <v>22</v>
      </c>
      <c r="F25" s="4">
        <v>45712</v>
      </c>
      <c r="G25" s="3" t="s">
        <v>123</v>
      </c>
      <c r="J25" s="3" t="s">
        <v>124</v>
      </c>
    </row>
    <row r="26" spans="1:10" ht="30" customHeight="1" x14ac:dyDescent="0.25">
      <c r="A26" s="2" t="str">
        <f>HYPERLINK("https://www.revisor.mn.gov/bills/bill.php?b=House&amp;f=HF1348&amp;ssn=0&amp;y=2025", "MN HF 1348")</f>
        <v>MN HF 1348</v>
      </c>
      <c r="B26" s="2" t="str">
        <f>HYPERLINK("https://pluralpolicy.com/app/legislative-tracking/bill/details/state-mn-2025_2026-sf815","MN SF 815")</f>
        <v>MN SF 815</v>
      </c>
      <c r="C26" s="3" t="s">
        <v>125</v>
      </c>
      <c r="D26" s="3" t="s">
        <v>126</v>
      </c>
      <c r="E26" s="3" t="s">
        <v>63</v>
      </c>
      <c r="F26" s="4">
        <v>45714</v>
      </c>
      <c r="G26" s="3" t="s">
        <v>127</v>
      </c>
      <c r="J26" s="3" t="s">
        <v>128</v>
      </c>
    </row>
    <row r="27" spans="1:10" ht="30" customHeight="1" x14ac:dyDescent="0.25">
      <c r="A27" s="2" t="str">
        <f>HYPERLINK("https://www.revisor.mn.gov/bills/bill.php?b=House&amp;f=HF1419&amp;ssn=0&amp;y=2025", "MN HF 1419")</f>
        <v>MN HF 1419</v>
      </c>
      <c r="B27" s="2" t="str">
        <f>HYPERLINK("https://pluralpolicy.com/app/legislative-tracking/bill/details/state-mn-2025_2026-sf1725","MN SF 1725")</f>
        <v>MN SF 1725</v>
      </c>
      <c r="C27" s="3" t="s">
        <v>129</v>
      </c>
      <c r="D27" s="3" t="s">
        <v>130</v>
      </c>
      <c r="E27" s="3" t="s">
        <v>131</v>
      </c>
      <c r="F27" s="4">
        <v>45715</v>
      </c>
      <c r="G27" s="3" t="s">
        <v>132</v>
      </c>
      <c r="I27" s="3" t="s">
        <v>133</v>
      </c>
      <c r="J27" s="3" t="s">
        <v>134</v>
      </c>
    </row>
    <row r="28" spans="1:10" ht="30" customHeight="1" x14ac:dyDescent="0.25">
      <c r="A28" s="2" t="str">
        <f>HYPERLINK("https://www.revisor.mn.gov/bills/bill.php?b=House&amp;f=HF1542&amp;ssn=0&amp;y=2025", "MN HF 1542")</f>
        <v>MN HF 1542</v>
      </c>
      <c r="B28" s="2" t="s">
        <v>31</v>
      </c>
      <c r="C28" s="3" t="s">
        <v>135</v>
      </c>
      <c r="D28" s="3" t="s">
        <v>136</v>
      </c>
      <c r="E28" s="3" t="s">
        <v>22</v>
      </c>
      <c r="F28" s="4">
        <v>45714</v>
      </c>
      <c r="G28" s="3" t="s">
        <v>137</v>
      </c>
      <c r="J28" s="3" t="s">
        <v>138</v>
      </c>
    </row>
    <row r="29" spans="1:10" ht="30" customHeight="1" x14ac:dyDescent="0.25">
      <c r="A29" s="2" t="str">
        <f>HYPERLINK("https://www.revisor.mn.gov/bills/bill.php?b=House&amp;f=HF1678&amp;ssn=0&amp;y=2025", "MN HF 1678")</f>
        <v>MN HF 1678</v>
      </c>
      <c r="B29" s="2" t="str">
        <f>HYPERLINK("https://pluralpolicy.com/app/legislative-tracking/bill/details/state-mn-2025_2026-sf1925","MN SF 1925")</f>
        <v>MN SF 1925</v>
      </c>
      <c r="C29" s="3" t="s">
        <v>139</v>
      </c>
      <c r="D29" s="3" t="s">
        <v>140</v>
      </c>
      <c r="E29" s="3" t="s">
        <v>141</v>
      </c>
      <c r="F29" s="4">
        <v>45715</v>
      </c>
      <c r="G29" s="3" t="s">
        <v>43</v>
      </c>
      <c r="J29" s="3" t="s">
        <v>142</v>
      </c>
    </row>
    <row r="30" spans="1:10" ht="30" customHeight="1" x14ac:dyDescent="0.25">
      <c r="A30" s="2" t="str">
        <f>HYPERLINK("https://www.revisor.mn.gov/bills/bill.php?b=House&amp;f=HF1742&amp;ssn=0&amp;y=2025", "MN HF 1742")</f>
        <v>MN HF 1742</v>
      </c>
      <c r="B30" s="2" t="str">
        <f>HYPERLINK("https://pluralpolicy.com/app/legislative-tracking/bill/details/state-mn-2025_2026-sf1062","MN SF 1062")</f>
        <v>MN SF 1062</v>
      </c>
      <c r="C30" s="3" t="s">
        <v>143</v>
      </c>
      <c r="D30" s="3" t="s">
        <v>144</v>
      </c>
      <c r="E30" s="3" t="s">
        <v>145</v>
      </c>
      <c r="F30" s="4">
        <v>45715</v>
      </c>
      <c r="G30" s="3" t="s">
        <v>43</v>
      </c>
      <c r="J30" s="3" t="s">
        <v>146</v>
      </c>
    </row>
    <row r="31" spans="1:10" ht="30" customHeight="1" x14ac:dyDescent="0.25">
      <c r="A31" s="2" t="str">
        <f>HYPERLINK("https://www.revisor.mn.gov/bills/bill.php?b=Senate&amp;f=SF0093&amp;ssn=0&amp;y=2025", "MN SF 93")</f>
        <v>MN SF 93</v>
      </c>
      <c r="B31" s="2" t="s">
        <v>31</v>
      </c>
      <c r="C31" s="3" t="s">
        <v>147</v>
      </c>
      <c r="D31" s="3" t="s">
        <v>148</v>
      </c>
      <c r="E31" s="3" t="s">
        <v>149</v>
      </c>
      <c r="F31" s="4">
        <v>45673</v>
      </c>
      <c r="G31" s="3" t="s">
        <v>150</v>
      </c>
      <c r="J31" s="3" t="s">
        <v>151</v>
      </c>
    </row>
    <row r="32" spans="1:10" ht="30" customHeight="1" x14ac:dyDescent="0.25">
      <c r="A32" s="2" t="str">
        <f>HYPERLINK("https://www.revisor.mn.gov/bills/bill.php?b=Senate&amp;f=SF0141&amp;ssn=0&amp;y=2025", "MN SF 141")</f>
        <v>MN SF 141</v>
      </c>
      <c r="B32" s="2" t="str">
        <f>HYPERLINK("https://pluralpolicy.com/app/legislative-tracking/bill/details/state-mn-2025_2026-hf257","MN HF 257")</f>
        <v>MN HF 257</v>
      </c>
      <c r="C32" s="3" t="s">
        <v>152</v>
      </c>
      <c r="D32" s="3" t="s">
        <v>41</v>
      </c>
      <c r="E32" s="3" t="s">
        <v>153</v>
      </c>
      <c r="F32" s="4">
        <v>45673</v>
      </c>
      <c r="G32" s="3" t="s">
        <v>154</v>
      </c>
      <c r="J32" s="3" t="s">
        <v>44</v>
      </c>
    </row>
    <row r="33" spans="1:10" ht="30" customHeight="1" x14ac:dyDescent="0.25">
      <c r="A33" s="2" t="str">
        <f>HYPERLINK("https://www.revisor.mn.gov/bills/bill.php?b=Senate&amp;f=SF0142&amp;ssn=0&amp;y=2025", "MN SF 142")</f>
        <v>MN SF 142</v>
      </c>
      <c r="B33" s="2" t="str">
        <f>HYPERLINK("https://pluralpolicy.com/app/legislative-tracking/bill/details/state-mn-2025_2026-hf666","MN HF 666")</f>
        <v>MN HF 666</v>
      </c>
      <c r="C33" s="3" t="s">
        <v>155</v>
      </c>
      <c r="D33" s="3" t="s">
        <v>83</v>
      </c>
      <c r="E33" s="3" t="s">
        <v>153</v>
      </c>
      <c r="F33" s="4">
        <v>45708</v>
      </c>
      <c r="G33" s="3" t="s">
        <v>156</v>
      </c>
      <c r="J33" s="3" t="s">
        <v>157</v>
      </c>
    </row>
    <row r="34" spans="1:10" ht="30" customHeight="1" x14ac:dyDescent="0.25">
      <c r="A34" s="2" t="str">
        <f>HYPERLINK("https://www.revisor.mn.gov/bills/bill.php?b=Senate&amp;f=SF0144&amp;ssn=0&amp;y=2025", "MN SF 144")</f>
        <v>MN SF 144</v>
      </c>
      <c r="B34" s="2" t="str">
        <f>HYPERLINK("https://pluralpolicy.com/app/legislative-tracking/bill/details/state-mn-2025_2026-hf665","MN HF 665")</f>
        <v>MN HF 665</v>
      </c>
      <c r="C34" s="3" t="s">
        <v>158</v>
      </c>
      <c r="D34" s="3" t="s">
        <v>80</v>
      </c>
      <c r="E34" s="3" t="s">
        <v>153</v>
      </c>
      <c r="F34" s="4">
        <v>45673</v>
      </c>
      <c r="G34" s="3" t="s">
        <v>154</v>
      </c>
      <c r="J34" s="3" t="s">
        <v>159</v>
      </c>
    </row>
    <row r="35" spans="1:10" ht="30" customHeight="1" x14ac:dyDescent="0.25">
      <c r="A35" s="2" t="str">
        <f>HYPERLINK("https://www.revisor.mn.gov/bills/bill.php?b=Senate&amp;f=SF0272&amp;ssn=0&amp;y=2025", "MN SF 272")</f>
        <v>MN SF 272</v>
      </c>
      <c r="B35" s="2" t="str">
        <f>HYPERLINK("https://pluralpolicy.com/app/legislative-tracking/bill/details/state-mn-2025_2026-hf672","MN HF 672")</f>
        <v>MN HF 672</v>
      </c>
      <c r="C35" s="3" t="s">
        <v>160</v>
      </c>
      <c r="D35" s="3" t="s">
        <v>86</v>
      </c>
      <c r="E35" s="3" t="s">
        <v>153</v>
      </c>
      <c r="F35" s="4">
        <v>45694</v>
      </c>
      <c r="G35" s="3" t="s">
        <v>161</v>
      </c>
      <c r="J35" s="3" t="s">
        <v>87</v>
      </c>
    </row>
    <row r="36" spans="1:10" ht="30" customHeight="1" x14ac:dyDescent="0.25">
      <c r="A36" s="2" t="str">
        <f>HYPERLINK("https://www.revisor.mn.gov/bills/bill.php?b=Senate&amp;f=SF0284&amp;ssn=0&amp;y=2025", "MN SF 284")</f>
        <v>MN SF 284</v>
      </c>
      <c r="B36" s="2" t="s">
        <v>166</v>
      </c>
      <c r="C36" s="3" t="s">
        <v>162</v>
      </c>
      <c r="D36" s="3" t="s">
        <v>163</v>
      </c>
      <c r="E36" s="3" t="s">
        <v>164</v>
      </c>
      <c r="F36" s="4">
        <v>45680</v>
      </c>
      <c r="G36" s="3" t="s">
        <v>165</v>
      </c>
      <c r="J36" s="3" t="s">
        <v>167</v>
      </c>
    </row>
    <row r="37" spans="1:10" ht="30" customHeight="1" x14ac:dyDescent="0.25">
      <c r="A37" s="2" t="str">
        <f>HYPERLINK("https://www.revisor.mn.gov/bills/bill.php?b=Senate&amp;f=SF0400&amp;ssn=0&amp;y=2025", "MN SF 400")</f>
        <v>MN SF 400</v>
      </c>
      <c r="B37" s="2" t="str">
        <f>HYPERLINK("https://pluralpolicy.com/app/legislative-tracking/bill/details/state-mn-2025_2026-hf1095","MN HF 1095")</f>
        <v>MN HF 1095</v>
      </c>
      <c r="C37" s="3" t="s">
        <v>168</v>
      </c>
      <c r="D37" s="3" t="s">
        <v>99</v>
      </c>
      <c r="E37" s="3" t="s">
        <v>164</v>
      </c>
      <c r="F37" s="4">
        <v>45678</v>
      </c>
      <c r="G37" s="3" t="s">
        <v>154</v>
      </c>
      <c r="J37" s="3" t="s">
        <v>102</v>
      </c>
    </row>
    <row r="38" spans="1:10" ht="30" customHeight="1" x14ac:dyDescent="0.25">
      <c r="A38" s="2" t="str">
        <f>HYPERLINK("https://www.revisor.mn.gov/bills/bill.php?b=Senate&amp;f=SF0401&amp;ssn=0&amp;y=2025", "MN SF 401")</f>
        <v>MN SF 401</v>
      </c>
      <c r="B38" s="2" t="str">
        <f>HYPERLINK("https://pluralpolicy.com/app/legislative-tracking/bill/details/state-mn-2025_2026-hf381","MN HF 381")</f>
        <v>MN HF 381</v>
      </c>
      <c r="C38" s="3" t="s">
        <v>169</v>
      </c>
      <c r="D38" s="3" t="s">
        <v>62</v>
      </c>
      <c r="E38" s="3" t="s">
        <v>164</v>
      </c>
      <c r="F38" s="4">
        <v>45678</v>
      </c>
      <c r="G38" s="3" t="s">
        <v>154</v>
      </c>
      <c r="I38" s="3" t="s">
        <v>170</v>
      </c>
      <c r="J38" s="3" t="s">
        <v>171</v>
      </c>
    </row>
    <row r="39" spans="1:10" ht="30" customHeight="1" x14ac:dyDescent="0.25">
      <c r="A39" s="2" t="str">
        <f>HYPERLINK("https://www.revisor.mn.gov/bills/bill.php?b=Senate&amp;f=SF0402&amp;ssn=0&amp;y=2025", "MN SF 402")</f>
        <v>MN SF 402</v>
      </c>
      <c r="B39" s="2" t="str">
        <f>HYPERLINK("https://pluralpolicy.com/app/legislative-tracking/bill/details/state-mn-2025_2026-hf382","MN HF 382")</f>
        <v>MN HF 382</v>
      </c>
      <c r="C39" s="3" t="s">
        <v>172</v>
      </c>
      <c r="D39" s="3" t="s">
        <v>66</v>
      </c>
      <c r="E39" s="3" t="s">
        <v>173</v>
      </c>
      <c r="F39" s="4">
        <v>45678</v>
      </c>
      <c r="G39" s="3" t="s">
        <v>154</v>
      </c>
      <c r="I39" s="3" t="s">
        <v>170</v>
      </c>
      <c r="J39" s="3" t="s">
        <v>174</v>
      </c>
    </row>
    <row r="40" spans="1:10" ht="30" customHeight="1" x14ac:dyDescent="0.25">
      <c r="A40" s="2" t="str">
        <f>HYPERLINK("https://www.revisor.mn.gov/bills/bill.php?b=Senate&amp;f=SF0476&amp;ssn=0&amp;y=2025", "MN SF 476")</f>
        <v>MN SF 476</v>
      </c>
      <c r="B40" s="2" t="str">
        <f>HYPERLINK("https://pluralpolicy.com/app/legislative-tracking/bill/details/state-mn-2025_2026-hf729","MN HF 729")</f>
        <v>MN HF 729</v>
      </c>
      <c r="C40" s="3" t="s">
        <v>175</v>
      </c>
      <c r="D40" s="3" t="s">
        <v>93</v>
      </c>
      <c r="E40" s="3" t="s">
        <v>149</v>
      </c>
      <c r="F40" s="4">
        <v>45678</v>
      </c>
      <c r="G40" s="3" t="s">
        <v>154</v>
      </c>
      <c r="I40" s="3" t="s">
        <v>176</v>
      </c>
      <c r="J40" s="3" t="s">
        <v>177</v>
      </c>
    </row>
    <row r="41" spans="1:10" ht="30" customHeight="1" x14ac:dyDescent="0.25">
      <c r="A41" s="2" t="str">
        <f>HYPERLINK("https://www.revisor.mn.gov/bills/bill.php?b=Senate&amp;f=SF0548&amp;ssn=0&amp;y=2025", "MN SF 548")</f>
        <v>MN SF 548</v>
      </c>
      <c r="B41" s="2" t="str">
        <f>HYPERLINK("https://pluralpolicy.com/app/legislative-tracking/bill/details/state-mn-2025_2026-hf664","MN HF 664")</f>
        <v>MN HF 664</v>
      </c>
      <c r="C41" s="3" t="s">
        <v>178</v>
      </c>
      <c r="D41" s="3" t="s">
        <v>75</v>
      </c>
      <c r="E41" s="3" t="s">
        <v>179</v>
      </c>
      <c r="F41" s="4">
        <v>45698</v>
      </c>
      <c r="G41" s="3" t="s">
        <v>180</v>
      </c>
      <c r="I41" s="3" t="s">
        <v>176</v>
      </c>
      <c r="J41" s="3" t="s">
        <v>181</v>
      </c>
    </row>
    <row r="42" spans="1:10" ht="30" customHeight="1" x14ac:dyDescent="0.25">
      <c r="A42" s="2" t="str">
        <f>HYPERLINK("https://www.revisor.mn.gov/bills/bill.php?b=Senate&amp;f=SF0554&amp;ssn=0&amp;y=2025", "MN SF 554")</f>
        <v>MN SF 554</v>
      </c>
      <c r="B42" s="2" t="str">
        <f>HYPERLINK("https://pluralpolicy.com/app/legislative-tracking/bill/details/state-mn-2025_2026-hf709","MN HF 709")</f>
        <v>MN HF 709</v>
      </c>
      <c r="C42" s="3" t="s">
        <v>182</v>
      </c>
      <c r="D42" s="3" t="s">
        <v>89</v>
      </c>
      <c r="E42" s="3" t="s">
        <v>183</v>
      </c>
      <c r="F42" s="4">
        <v>45719</v>
      </c>
      <c r="G42" s="3" t="s">
        <v>156</v>
      </c>
      <c r="I42" s="3" t="s">
        <v>184</v>
      </c>
      <c r="J42" s="3" t="s">
        <v>185</v>
      </c>
    </row>
    <row r="43" spans="1:10" ht="30" customHeight="1" x14ac:dyDescent="0.25">
      <c r="A43" s="2" t="str">
        <f>HYPERLINK("https://www.revisor.mn.gov/bills/bill.php?b=Senate&amp;f=SF0777&amp;ssn=0&amp;y=2025", "MN SF 777")</f>
        <v>MN SF 777</v>
      </c>
      <c r="B43" s="2" t="s">
        <v>31</v>
      </c>
      <c r="C43" s="3" t="s">
        <v>186</v>
      </c>
      <c r="D43" s="3" t="s">
        <v>187</v>
      </c>
      <c r="E43" s="3" t="s">
        <v>149</v>
      </c>
      <c r="F43" s="4">
        <v>45687</v>
      </c>
      <c r="G43" s="3" t="s">
        <v>188</v>
      </c>
      <c r="J43" s="3" t="s">
        <v>189</v>
      </c>
    </row>
    <row r="44" spans="1:10" ht="30" customHeight="1" x14ac:dyDescent="0.25">
      <c r="A44" s="2" t="str">
        <f>HYPERLINK("https://www.revisor.mn.gov/bills/bill.php?b=Senate&amp;f=SF0815&amp;ssn=0&amp;y=2025", "MN SF 815")</f>
        <v>MN SF 815</v>
      </c>
      <c r="B44" s="2" t="str">
        <f>HYPERLINK("https://pluralpolicy.com/app/legislative-tracking/bill/details/state-mn-2025_2026-hf1348","MN HF 1348")</f>
        <v>MN HF 1348</v>
      </c>
      <c r="C44" s="3" t="s">
        <v>190</v>
      </c>
      <c r="D44" s="3" t="s">
        <v>126</v>
      </c>
      <c r="E44" s="3" t="s">
        <v>179</v>
      </c>
      <c r="F44" s="4">
        <v>45687</v>
      </c>
      <c r="G44" s="3" t="s">
        <v>154</v>
      </c>
      <c r="I44" s="3" t="s">
        <v>191</v>
      </c>
      <c r="J44" s="3" t="s">
        <v>192</v>
      </c>
    </row>
    <row r="45" spans="1:10" ht="30" customHeight="1" x14ac:dyDescent="0.25">
      <c r="A45" s="2" t="str">
        <f>HYPERLINK("https://www.revisor.mn.gov/bills/bill.php?b=Senate&amp;f=SF0856&amp;ssn=0&amp;y=2025", "MN SF 856")</f>
        <v>MN SF 856</v>
      </c>
      <c r="B45" s="2" t="str">
        <f>HYPERLINK("https://pluralpolicy.com/app/legislative-tracking/bill/details/state-mn-2025_2026-hf1338","MN HF 1338")</f>
        <v>MN HF 1338</v>
      </c>
      <c r="C45" s="3" t="s">
        <v>193</v>
      </c>
      <c r="D45" s="3" t="s">
        <v>194</v>
      </c>
      <c r="E45" s="3" t="s">
        <v>195</v>
      </c>
      <c r="F45" s="4">
        <v>45715</v>
      </c>
      <c r="G45" s="3" t="s">
        <v>196</v>
      </c>
      <c r="I45" s="3" t="s">
        <v>197</v>
      </c>
      <c r="J45" s="3" t="s">
        <v>198</v>
      </c>
    </row>
    <row r="46" spans="1:10" ht="30" customHeight="1" x14ac:dyDescent="0.25">
      <c r="A46" s="2" t="str">
        <f>HYPERLINK("https://www.revisor.mn.gov/bills/bill.php?b=Senate&amp;f=SF0981&amp;ssn=0&amp;y=2025", "MN SF 981")</f>
        <v>MN SF 981</v>
      </c>
      <c r="B46" s="2" t="s">
        <v>31</v>
      </c>
      <c r="C46" s="3" t="s">
        <v>199</v>
      </c>
      <c r="D46" s="3" t="s">
        <v>200</v>
      </c>
      <c r="E46" s="3" t="s">
        <v>58</v>
      </c>
      <c r="F46" s="4">
        <v>45694</v>
      </c>
      <c r="G46" s="3" t="s">
        <v>201</v>
      </c>
      <c r="J46" s="3" t="s">
        <v>202</v>
      </c>
    </row>
    <row r="47" spans="1:10" ht="30" customHeight="1" x14ac:dyDescent="0.25">
      <c r="A47" s="2" t="str">
        <f>HYPERLINK("https://www.revisor.mn.gov/bills/bill.php?b=Senate&amp;f=SF1059&amp;ssn=0&amp;y=2025", "MN SF 1059")</f>
        <v>MN SF 1059</v>
      </c>
      <c r="B47" s="2" t="str">
        <f>HYPERLINK("https://pluralpolicy.com/app/legislative-tracking/bill/details/state-mn-2025_2026-hf255","MN HF 255")</f>
        <v>MN HF 255</v>
      </c>
      <c r="C47" s="3" t="s">
        <v>203</v>
      </c>
      <c r="D47" s="3" t="s">
        <v>36</v>
      </c>
      <c r="E47" s="3" t="s">
        <v>204</v>
      </c>
      <c r="F47" s="4">
        <v>45715</v>
      </c>
      <c r="G47" s="3" t="s">
        <v>205</v>
      </c>
      <c r="J47" s="3" t="s">
        <v>39</v>
      </c>
    </row>
    <row r="48" spans="1:10" ht="30" customHeight="1" x14ac:dyDescent="0.25">
      <c r="A48" s="2" t="str">
        <f>HYPERLINK("https://www.revisor.mn.gov/bills/bill.php?b=Senate&amp;f=SF1062&amp;ssn=0&amp;y=2025", "MN SF 1062")</f>
        <v>MN SF 1062</v>
      </c>
      <c r="B48" s="2" t="str">
        <f>HYPERLINK("https://pluralpolicy.com/app/legislative-tracking/bill/details/state-mn-2025_2026-hf1742","MN HF 1742")</f>
        <v>MN HF 1742</v>
      </c>
      <c r="C48" s="3" t="s">
        <v>206</v>
      </c>
      <c r="D48" s="3" t="s">
        <v>144</v>
      </c>
      <c r="E48" s="3" t="s">
        <v>149</v>
      </c>
      <c r="F48" s="4">
        <v>45715</v>
      </c>
      <c r="G48" s="3" t="s">
        <v>207</v>
      </c>
      <c r="H48" s="3" t="s">
        <v>208</v>
      </c>
      <c r="J48" s="3" t="s">
        <v>209</v>
      </c>
    </row>
    <row r="49" spans="1:10" ht="30" customHeight="1" x14ac:dyDescent="0.25">
      <c r="A49" s="2" t="str">
        <f>HYPERLINK("https://www.revisor.mn.gov/bills/bill.php?b=Senate&amp;f=SF1123&amp;ssn=0&amp;y=2025", "MN SF 1123")</f>
        <v>MN SF 1123</v>
      </c>
      <c r="B49" s="2" t="str">
        <f>HYPERLINK("https://pluralpolicy.com/app/legislative-tracking/bill/details/state-mn-2025_2026-hf2","MN HF 2")</f>
        <v>MN HF 2</v>
      </c>
      <c r="C49" s="3" t="s">
        <v>210</v>
      </c>
      <c r="D49" s="3" t="s">
        <v>15</v>
      </c>
      <c r="E49" s="3" t="s">
        <v>211</v>
      </c>
      <c r="F49" s="4">
        <v>45694</v>
      </c>
      <c r="G49" s="3" t="s">
        <v>212</v>
      </c>
      <c r="J49" s="3" t="s">
        <v>213</v>
      </c>
    </row>
    <row r="50" spans="1:10" ht="30" customHeight="1" x14ac:dyDescent="0.25">
      <c r="A50" s="2" t="str">
        <f>HYPERLINK("https://www.revisor.mn.gov/bills/bill.php?b=Senate&amp;f=SF1127&amp;ssn=0&amp;y=2025", "MN SF 1127")</f>
        <v>MN SF 1127</v>
      </c>
      <c r="B50" s="2" t="s">
        <v>31</v>
      </c>
      <c r="C50" s="3" t="s">
        <v>214</v>
      </c>
      <c r="D50" s="3" t="s">
        <v>214</v>
      </c>
      <c r="E50" s="3" t="s">
        <v>149</v>
      </c>
      <c r="F50" s="4">
        <v>45708</v>
      </c>
      <c r="G50" s="3" t="s">
        <v>156</v>
      </c>
      <c r="J50" s="3" t="s">
        <v>215</v>
      </c>
    </row>
    <row r="51" spans="1:10" ht="30" customHeight="1" x14ac:dyDescent="0.25">
      <c r="A51" s="2" t="str">
        <f>HYPERLINK("https://www.revisor.mn.gov/bills/bill.php?b=Senate&amp;f=SF1146&amp;ssn=0&amp;y=2025", "MN SF 1146")</f>
        <v>MN SF 1146</v>
      </c>
      <c r="B51" s="2" t="str">
        <f>HYPERLINK("https://pluralpolicy.com/app/legislative-tracking/bill/details/state-mn-2025_2026-hf1215","MN HF 1215")</f>
        <v>MN HF 1215</v>
      </c>
      <c r="C51" s="3" t="s">
        <v>216</v>
      </c>
      <c r="D51" s="3" t="s">
        <v>217</v>
      </c>
      <c r="E51" s="3" t="s">
        <v>218</v>
      </c>
      <c r="F51" s="4">
        <v>45698</v>
      </c>
      <c r="G51" s="3" t="s">
        <v>154</v>
      </c>
      <c r="H51" s="3" t="s">
        <v>219</v>
      </c>
      <c r="I51" s="3" t="s">
        <v>184</v>
      </c>
      <c r="J51" s="3" t="s">
        <v>220</v>
      </c>
    </row>
    <row r="52" spans="1:10" ht="30" customHeight="1" x14ac:dyDescent="0.25">
      <c r="A52" s="2" t="str">
        <f>HYPERLINK("https://www.revisor.mn.gov/bills/bill.php?b=Senate&amp;f=SF1219&amp;ssn=0&amp;y=2025", "MN SF 1219")</f>
        <v>MN SF 1219</v>
      </c>
      <c r="B52" s="2" t="str">
        <f>HYPERLINK("https://pluralpolicy.com/app/legislative-tracking/bill/details/state-mn-2025_2026-hf1","MN HF 1")</f>
        <v>MN HF 1</v>
      </c>
      <c r="C52" s="3" t="s">
        <v>221</v>
      </c>
      <c r="D52" s="3" t="s">
        <v>8</v>
      </c>
      <c r="E52" s="3" t="s">
        <v>222</v>
      </c>
      <c r="F52" s="4">
        <v>45698</v>
      </c>
      <c r="G52" s="3" t="s">
        <v>212</v>
      </c>
      <c r="J52" s="3" t="s">
        <v>223</v>
      </c>
    </row>
    <row r="53" spans="1:10" ht="30" customHeight="1" x14ac:dyDescent="0.25">
      <c r="A53" s="2" t="str">
        <f>HYPERLINK("https://www.revisor.mn.gov/bills/bill.php?b=Senate&amp;f=SF1418&amp;ssn=0&amp;y=2025", "MN SF 1418")</f>
        <v>MN SF 1418</v>
      </c>
      <c r="B53" s="2" t="s">
        <v>31</v>
      </c>
      <c r="C53" s="3" t="s">
        <v>224</v>
      </c>
      <c r="D53" s="3" t="s">
        <v>225</v>
      </c>
      <c r="E53" s="3" t="s">
        <v>149</v>
      </c>
      <c r="F53" s="4">
        <v>45708</v>
      </c>
      <c r="G53" s="3" t="s">
        <v>207</v>
      </c>
      <c r="H53" s="3" t="s">
        <v>208</v>
      </c>
      <c r="J53" s="3" t="s">
        <v>226</v>
      </c>
    </row>
    <row r="54" spans="1:10" ht="30" customHeight="1" x14ac:dyDescent="0.25">
      <c r="A54" s="2" t="str">
        <f>HYPERLINK("https://www.revisor.mn.gov/bills/bill.php?b=Senate&amp;f=SF1648&amp;ssn=0&amp;y=2025", "MN SF 1648")</f>
        <v>MN SF 1648</v>
      </c>
      <c r="B54" s="2" t="s">
        <v>31</v>
      </c>
      <c r="C54" s="3" t="s">
        <v>227</v>
      </c>
      <c r="D54" s="3" t="s">
        <v>228</v>
      </c>
      <c r="E54" s="3" t="s">
        <v>229</v>
      </c>
      <c r="F54" s="4">
        <v>45708</v>
      </c>
      <c r="G54" s="3" t="s">
        <v>150</v>
      </c>
      <c r="J54" s="3" t="s">
        <v>230</v>
      </c>
    </row>
    <row r="55" spans="1:10" ht="30" customHeight="1" x14ac:dyDescent="0.25">
      <c r="A55" s="2" t="str">
        <f>HYPERLINK("https://www.revisor.mn.gov/bills/bill.php?b=Senate&amp;f=SF1678&amp;ssn=0&amp;y=2025", "MN SF 1678")</f>
        <v>MN SF 1678</v>
      </c>
      <c r="B55" s="2" t="str">
        <f>HYPERLINK("https://pluralpolicy.com/app/legislative-tracking/bill/details/state-mn-2025_2026-hf1232","MN HF 1232")</f>
        <v>MN HF 1232</v>
      </c>
      <c r="C55" s="3" t="s">
        <v>231</v>
      </c>
      <c r="D55" s="3" t="s">
        <v>232</v>
      </c>
      <c r="E55" s="3" t="s">
        <v>233</v>
      </c>
      <c r="F55" s="4">
        <v>45708</v>
      </c>
      <c r="G55" s="3" t="s">
        <v>150</v>
      </c>
      <c r="J55" s="3" t="s">
        <v>234</v>
      </c>
    </row>
    <row r="56" spans="1:10" ht="30" customHeight="1" x14ac:dyDescent="0.25">
      <c r="A56" s="2" t="str">
        <f>HYPERLINK("https://www.revisor.mn.gov/bills/bill.php?b=Senate&amp;f=SF1725&amp;ssn=0&amp;y=2025", "MN SF 1725")</f>
        <v>MN SF 1725</v>
      </c>
      <c r="B56" s="2" t="str">
        <f>HYPERLINK("https://pluralpolicy.com/app/legislative-tracking/bill/details/state-mn-2025_2026-hf1419","MN HF 1419")</f>
        <v>MN HF 1419</v>
      </c>
      <c r="C56" s="3" t="s">
        <v>235</v>
      </c>
      <c r="D56" s="3" t="s">
        <v>130</v>
      </c>
      <c r="E56" s="3" t="s">
        <v>149</v>
      </c>
      <c r="F56" s="4">
        <v>45708</v>
      </c>
      <c r="G56" s="3" t="s">
        <v>154</v>
      </c>
      <c r="J56" s="3" t="s">
        <v>236</v>
      </c>
    </row>
    <row r="57" spans="1:10" ht="30" customHeight="1" x14ac:dyDescent="0.25">
      <c r="A57" s="2" t="str">
        <f>HYPERLINK("https://www.revisor.mn.gov/bills/bill.php?b=Senate&amp;f=SF1771&amp;ssn=0&amp;y=2025", "MN SF 1771")</f>
        <v>MN SF 1771</v>
      </c>
      <c r="B57" s="2" t="str">
        <f>HYPERLINK("https://pluralpolicy.com/app/legislative-tracking/bill/details/state-mn-2025_2026-hf1241","MN HF 1241")</f>
        <v>MN HF 1241</v>
      </c>
      <c r="C57" s="3" t="s">
        <v>237</v>
      </c>
      <c r="D57" s="3" t="s">
        <v>117</v>
      </c>
      <c r="E57" s="3" t="s">
        <v>238</v>
      </c>
      <c r="F57" s="4">
        <v>45715</v>
      </c>
      <c r="G57" s="3" t="s">
        <v>165</v>
      </c>
      <c r="J57" s="3" t="s">
        <v>239</v>
      </c>
    </row>
    <row r="58" spans="1:10" ht="30" customHeight="1" x14ac:dyDescent="0.25">
      <c r="A58" s="2" t="str">
        <f>HYPERLINK("https://www.revisor.mn.gov/bills/bill.php?b=Senate&amp;f=SF1793&amp;ssn=0&amp;y=2025", "MN SF 1793")</f>
        <v>MN SF 1793</v>
      </c>
      <c r="B58" s="2" t="str">
        <f>HYPERLINK("https://pluralpolicy.com/app/legislative-tracking/bill/details/state-mn-2025_2026-hf260","MN HF 260")</f>
        <v>MN HF 260</v>
      </c>
      <c r="C58" s="3" t="s">
        <v>240</v>
      </c>
      <c r="D58" s="3" t="s">
        <v>46</v>
      </c>
      <c r="E58" s="3" t="s">
        <v>241</v>
      </c>
      <c r="F58" s="4">
        <v>45712</v>
      </c>
      <c r="G58" s="3" t="s">
        <v>242</v>
      </c>
      <c r="J58" s="3" t="s">
        <v>50</v>
      </c>
    </row>
    <row r="59" spans="1:10" ht="30" customHeight="1" x14ac:dyDescent="0.25">
      <c r="A59" s="2" t="str">
        <f>HYPERLINK("https://www.revisor.mn.gov/bills/bill.php?b=Senate&amp;f=SF1870&amp;ssn=0&amp;y=2025", "MN SF 1870")</f>
        <v>MN SF 1870</v>
      </c>
      <c r="B59" s="2" t="s">
        <v>31</v>
      </c>
      <c r="C59" s="3" t="s">
        <v>243</v>
      </c>
      <c r="D59" s="3" t="s">
        <v>244</v>
      </c>
      <c r="E59" s="3" t="s">
        <v>149</v>
      </c>
      <c r="F59" s="4">
        <v>45715</v>
      </c>
      <c r="G59" s="3" t="s">
        <v>154</v>
      </c>
      <c r="J59" s="3" t="s">
        <v>245</v>
      </c>
    </row>
    <row r="60" spans="1:10" ht="30" customHeight="1" x14ac:dyDescent="0.25">
      <c r="A60" s="2" t="str">
        <f>HYPERLINK("https://www.revisor.mn.gov/bills/bill.php?b=Senate&amp;f=SF1918&amp;ssn=0&amp;y=2025", "MN SF 1918")</f>
        <v>MN SF 1918</v>
      </c>
      <c r="B60" s="2" t="s">
        <v>31</v>
      </c>
      <c r="C60" s="3" t="s">
        <v>246</v>
      </c>
      <c r="D60" s="3" t="s">
        <v>247</v>
      </c>
      <c r="E60" s="3" t="s">
        <v>248</v>
      </c>
      <c r="F60" s="4">
        <v>45715</v>
      </c>
      <c r="G60" s="3" t="s">
        <v>150</v>
      </c>
      <c r="J60" s="3" t="s">
        <v>249</v>
      </c>
    </row>
    <row r="61" spans="1:10" ht="30" customHeight="1" x14ac:dyDescent="0.25">
      <c r="A61" s="2" t="str">
        <f>HYPERLINK("https://www.revisor.mn.gov/bills/bill.php?b=Senate&amp;f=SF1925&amp;ssn=0&amp;y=2025", "MN SF 1925")</f>
        <v>MN SF 1925</v>
      </c>
      <c r="B61" s="2" t="str">
        <f>HYPERLINK("https://pluralpolicy.com/app/legislative-tracking/bill/details/state-mn-2025_2026-hf1678","MN HF 1678")</f>
        <v>MN HF 1678</v>
      </c>
      <c r="C61" s="3" t="s">
        <v>250</v>
      </c>
      <c r="D61" s="3" t="s">
        <v>140</v>
      </c>
      <c r="E61" s="3" t="s">
        <v>251</v>
      </c>
      <c r="F61" s="4">
        <v>45715</v>
      </c>
      <c r="G61" s="3" t="s">
        <v>154</v>
      </c>
      <c r="J61" s="3" t="s">
        <v>252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Exported-Bills- Anni - Simons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Simons, Anni</dc:creator>
  <cp:lastModifiedBy>Simons, Anni</cp:lastModifiedBy>
  <dcterms:created xsi:type="dcterms:W3CDTF">2025-03-01T15:08:27Z</dcterms:created>
  <dcterms:modified xsi:type="dcterms:W3CDTF">2025-03-01T15:08:27Z</dcterms:modified>
</cp:coreProperties>
</file>