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connect-my.sharepoint.com/personal/kmesserli_mnhomecare_org/Documents/Kathy folders/BOD/2023/Dec/"/>
    </mc:Choice>
  </mc:AlternateContent>
  <xr:revisionPtr revIDLastSave="3" documentId="8_{920710F8-21AA-492D-9C28-0769410A02EF}" xr6:coauthVersionLast="47" xr6:coauthVersionMax="47" xr10:uidLastSave="{FCE59CF8-110C-41BF-9321-37F6A1FE3BE9}"/>
  <bookViews>
    <workbookView xWindow="-28920" yWindow="1755" windowWidth="29040" windowHeight="15840" xr2:uid="{49CED94A-A064-41E2-A739-4E152503EE90}"/>
  </bookViews>
  <sheets>
    <sheet name="2024.v2" sheetId="5" r:id="rId1"/>
  </sheets>
  <definedNames>
    <definedName name="_xlnm.Print_Titles" localSheetId="0">'2024.v2'!$A:$G,'2024.v2'!$1:$2</definedName>
    <definedName name="QB_COLUMN_59200" localSheetId="0" hidden="1">'2024.v2'!$M$2</definedName>
    <definedName name="QB_COLUMN_62230" localSheetId="0" hidden="1">'2024.v2'!$P$2</definedName>
    <definedName name="QB_COLUMN_63620" localSheetId="0" hidden="1">'2024.v2'!$O$2</definedName>
    <definedName name="QB_COLUMN_63650" localSheetId="0" hidden="1">'2024.v2'!#REF!</definedName>
    <definedName name="QB_COLUMN_76210" localSheetId="0" hidden="1">'2024.v2'!$N$2</definedName>
    <definedName name="QB_COLUMN_76240" localSheetId="0" hidden="1">'2024.v2'!#REF!</definedName>
    <definedName name="QB_COLUMN_76260" localSheetId="0" hidden="1">'2024.v2'!#REF!</definedName>
    <definedName name="QB_DATA_0" localSheetId="0" hidden="1">'2024.v2'!#REF!,'2024.v2'!#REF!,'2024.v2'!$7:$7,'2024.v2'!$8:$8,'2024.v2'!$9:$9,'2024.v2'!#REF!,'2024.v2'!#REF!,'2024.v2'!$12:$12,'2024.v2'!$13:$13,'2024.v2'!$14:$14,'2024.v2'!$15:$15,'2024.v2'!$20:$20,'2024.v2'!#REF!,'2024.v2'!#REF!,'2024.v2'!#REF!,'2024.v2'!#REF!</definedName>
    <definedName name="QB_DATA_1" localSheetId="0" hidden="1">'2024.v2'!#REF!,'2024.v2'!#REF!,'2024.v2'!$24:$24,'2024.v2'!$25:$25,'2024.v2'!$26:$26,'2024.v2'!#REF!,'2024.v2'!#REF!,'2024.v2'!#REF!,'2024.v2'!$28:$28,'2024.v2'!#REF!,'2024.v2'!#REF!,'2024.v2'!#REF!,'2024.v2'!#REF!,'2024.v2'!#REF!,'2024.v2'!#REF!,'2024.v2'!$31:$31</definedName>
    <definedName name="QB_DATA_2" localSheetId="0" hidden="1">'2024.v2'!$32:$32,'2024.v2'!#REF!,'2024.v2'!$33:$33,'2024.v2'!$34:$34,'2024.v2'!$35:$35,'2024.v2'!#REF!,'2024.v2'!#REF!,'2024.v2'!#REF!,'2024.v2'!#REF!,'2024.v2'!#REF!,'2024.v2'!#REF!,'2024.v2'!#REF!,'2024.v2'!#REF!,'2024.v2'!#REF!,'2024.v2'!$43:$43,'2024.v2'!#REF!</definedName>
    <definedName name="QB_DATA_3" localSheetId="0" hidden="1">'2024.v2'!#REF!,'2024.v2'!$45:$45,'2024.v2'!#REF!,'2024.v2'!$46:$46,'2024.v2'!#REF!,'2024.v2'!#REF!,'2024.v2'!#REF!,'2024.v2'!#REF!,'2024.v2'!$49:$49,'2024.v2'!$50:$50,'2024.v2'!$51:$51,'2024.v2'!$52:$52,'2024.v2'!$53:$53,'2024.v2'!$54:$54,'2024.v2'!#REF!,'2024.v2'!$55:$55</definedName>
    <definedName name="QB_DATA_4" localSheetId="0" hidden="1">'2024.v2'!$56:$56,'2024.v2'!$57:$57,'2024.v2'!#REF!,'2024.v2'!$59:$59,'2024.v2'!$60:$60,'2024.v2'!$61:$61,'2024.v2'!$62:$62,'2024.v2'!$63:$63,'2024.v2'!#REF!,'2024.v2'!$65:$65,'2024.v2'!$66:$66,'2024.v2'!$67:$67,'2024.v2'!$69:$69,'2024.v2'!$70:$70,'2024.v2'!$71:$71,'2024.v2'!$72:$72</definedName>
    <definedName name="QB_DATA_5" localSheetId="0" hidden="1">'2024.v2'!$74:$74,'2024.v2'!#REF!,'2024.v2'!#REF!,'2024.v2'!#REF!,'2024.v2'!$76:$76,'2024.v2'!$78:$78,'2024.v2'!$79:$79,'2024.v2'!#REF!,'2024.v2'!$80:$80,'2024.v2'!#REF!,'2024.v2'!$82:$82,'2024.v2'!#REF!,'2024.v2'!#REF!,'2024.v2'!#REF!,'2024.v2'!$89:$89,'2024.v2'!$90:$90</definedName>
    <definedName name="QB_DATA_6" localSheetId="0" hidden="1">'2024.v2'!#REF!</definedName>
    <definedName name="QB_FORMULA_0" localSheetId="0" hidden="1">'2024.v2'!#REF!,'2024.v2'!#REF!,'2024.v2'!$M$10,'2024.v2'!$N$10,'2024.v2'!$O$10,'2024.v2'!$P$10,'2024.v2'!#REF!,'2024.v2'!#REF!,'2024.v2'!#REF!,'2024.v2'!$O$12,'2024.v2'!#REF!,'2024.v2'!$O$13,'2024.v2'!#REF!,'2024.v2'!$O$14,'2024.v2'!#REF!,'2024.v2'!$O$15</definedName>
    <definedName name="QB_FORMULA_1" localSheetId="0" hidden="1">'2024.v2'!#REF!,'2024.v2'!#REF!,'2024.v2'!#REF!,'2024.v2'!$M$21,'2024.v2'!$N$21,'2024.v2'!$O$21,'2024.v2'!$P$21,'2024.v2'!#REF!,'2024.v2'!#REF!,'2024.v2'!#REF!,'2024.v2'!$O$24,'2024.v2'!#REF!,'2024.v2'!$O$25,'2024.v2'!#REF!,'2024.v2'!$O$26,'2024.v2'!#REF!</definedName>
    <definedName name="QB_FORMULA_10" localSheetId="0" hidden="1">'2024.v2'!$M$73,'2024.v2'!$N$73,'2024.v2'!$O$73,'2024.v2'!$P$73,'2024.v2'!#REF!,'2024.v2'!#REF!,'2024.v2'!#REF!,'2024.v2'!$O$74,'2024.v2'!#REF!,'2024.v2'!#REF!,'2024.v2'!#REF!,'2024.v2'!$O$76,'2024.v2'!#REF!,'2024.v2'!$O$78,'2024.v2'!#REF!,'2024.v2'!$O$79</definedName>
    <definedName name="QB_FORMULA_11" localSheetId="0" hidden="1">'2024.v2'!#REF!,'2024.v2'!#REF!,'2024.v2'!#REF!,'2024.v2'!$M$81,'2024.v2'!$N$81,'2024.v2'!$O$81,'2024.v2'!$P$81,'2024.v2'!#REF!,'2024.v2'!#REF!,'2024.v2'!#REF!,'2024.v2'!$O$82,'2024.v2'!#REF!,'2024.v2'!#REF!,'2024.v2'!#REF!,'2024.v2'!$M$84,'2024.v2'!$N$84</definedName>
    <definedName name="QB_FORMULA_12" localSheetId="0" hidden="1">'2024.v2'!$O$84,'2024.v2'!$P$84,'2024.v2'!#REF!,'2024.v2'!#REF!,'2024.v2'!#REF!,'2024.v2'!$M$85,'2024.v2'!$N$85,'2024.v2'!$O$85,'2024.v2'!$P$85,'2024.v2'!#REF!,'2024.v2'!#REF!,'2024.v2'!#REF!,'2024.v2'!$M$86,'2024.v2'!$N$86,'2024.v2'!$O$86,'2024.v2'!$P$86</definedName>
    <definedName name="QB_FORMULA_13" localSheetId="0" hidden="1">'2024.v2'!#REF!,'2024.v2'!#REF!,'2024.v2'!#REF!,'2024.v2'!#REF!,'2024.v2'!#REF!,'2024.v2'!$M$91,'2024.v2'!$P$91,'2024.v2'!$M$92,'2024.v2'!$N$92,'2024.v2'!$O$92,'2024.v2'!$P$92,'2024.v2'!#REF!,'2024.v2'!#REF!,'2024.v2'!#REF!,'2024.v2'!$M$93,'2024.v2'!$N$93</definedName>
    <definedName name="QB_FORMULA_14" localSheetId="0" hidden="1">'2024.v2'!$O$93,'2024.v2'!$P$93,'2024.v2'!#REF!,'2024.v2'!#REF!,'2024.v2'!#REF!</definedName>
    <definedName name="QB_FORMULA_2" localSheetId="0" hidden="1">'2024.v2'!$M$27,'2024.v2'!$N$27,'2024.v2'!$O$27,'2024.v2'!$P$27,'2024.v2'!#REF!,'2024.v2'!#REF!,'2024.v2'!#REF!,'2024.v2'!#REF!,'2024.v2'!#REF!,'2024.v2'!$O$28,'2024.v2'!#REF!,'2024.v2'!#REF!,'2024.v2'!#REF!,'2024.v2'!$M$29,'2024.v2'!$N$29,'2024.v2'!$O$29</definedName>
    <definedName name="QB_FORMULA_3" localSheetId="0" hidden="1">'2024.v2'!$P$29,'2024.v2'!#REF!,'2024.v2'!#REF!,'2024.v2'!#REF!,'2024.v2'!#REF!,'2024.v2'!#REF!,'2024.v2'!$O$31,'2024.v2'!#REF!,'2024.v2'!#REF!,'2024.v2'!#REF!,'2024.v2'!$O$33,'2024.v2'!#REF!,'2024.v2'!$O$34,'2024.v2'!#REF!,'2024.v2'!#REF!,'2024.v2'!#REF!</definedName>
    <definedName name="QB_FORMULA_4" localSheetId="0" hidden="1">'2024.v2'!$M$37,'2024.v2'!$N$37,'2024.v2'!$O$37,'2024.v2'!$P$37,'2024.v2'!#REF!,'2024.v2'!#REF!,'2024.v2'!#REF!,'2024.v2'!#REF!,'2024.v2'!#REF!,'2024.v2'!$M$40,'2024.v2'!$N$40,'2024.v2'!$O$40,'2024.v2'!$P$40,'2024.v2'!#REF!,'2024.v2'!#REF!,'2024.v2'!#REF!</definedName>
    <definedName name="QB_FORMULA_5" localSheetId="0" hidden="1">'2024.v2'!#REF!,'2024.v2'!#REF!,'2024.v2'!$M$41,'2024.v2'!$N$41,'2024.v2'!$O$41,'2024.v2'!$P$41,'2024.v2'!#REF!,'2024.v2'!#REF!,'2024.v2'!#REF!,'2024.v2'!$O$43,'2024.v2'!#REF!,'2024.v2'!#REF!,'2024.v2'!#REF!,'2024.v2'!#REF!,'2024.v2'!#REF!,'2024.v2'!$O$45</definedName>
    <definedName name="QB_FORMULA_6" localSheetId="0" hidden="1">'2024.v2'!#REF!,'2024.v2'!$O$46,'2024.v2'!#REF!,'2024.v2'!$M$47,'2024.v2'!$N$47,'2024.v2'!$O$47,'2024.v2'!$P$47,'2024.v2'!#REF!,'2024.v2'!#REF!,'2024.v2'!#REF!,'2024.v2'!$O$49,'2024.v2'!#REF!,'2024.v2'!$O$50,'2024.v2'!#REF!,'2024.v2'!$O$51,'2024.v2'!#REF!</definedName>
    <definedName name="QB_FORMULA_7" localSheetId="0" hidden="1">'2024.v2'!$O$52,'2024.v2'!#REF!,'2024.v2'!$O$53,'2024.v2'!#REF!,'2024.v2'!$O$54,'2024.v2'!#REF!,'2024.v2'!$O$55,'2024.v2'!#REF!,'2024.v2'!#REF!,'2024.v2'!#REF!,'2024.v2'!#REF!,'2024.v2'!#REF!,'2024.v2'!#REF!,'2024.v2'!#REF!,'2024.v2'!#REF!,'2024.v2'!$O$56</definedName>
    <definedName name="QB_FORMULA_8" localSheetId="0" hidden="1">'2024.v2'!#REF!,'2024.v2'!$O$57,'2024.v2'!#REF!,'2024.v2'!$O$59,'2024.v2'!#REF!,'2024.v2'!$O$60,'2024.v2'!#REF!,'2024.v2'!$O$61,'2024.v2'!#REF!,'2024.v2'!$O$62,'2024.v2'!#REF!,'2024.v2'!$O$63,'2024.v2'!#REF!,'2024.v2'!$M$64,'2024.v2'!$N$64,'2024.v2'!$O$64</definedName>
    <definedName name="QB_FORMULA_9" localSheetId="0" hidden="1">'2024.v2'!$P$64,'2024.v2'!#REF!,'2024.v2'!#REF!,'2024.v2'!#REF!,'2024.v2'!$O$65,'2024.v2'!#REF!,'2024.v2'!$O$66,'2024.v2'!#REF!,'2024.v2'!$O$67,'2024.v2'!#REF!,'2024.v2'!$O$69,'2024.v2'!#REF!,'2024.v2'!$O$70,'2024.v2'!#REF!,'2024.v2'!$O$71,'2024.v2'!#REF!</definedName>
    <definedName name="QB_ROW_102250" localSheetId="0" hidden="1">'2024.v2'!$F$53</definedName>
    <definedName name="QB_ROW_104250" localSheetId="0" hidden="1">'2024.v2'!$F$74</definedName>
    <definedName name="QB_ROW_109250" localSheetId="0" hidden="1">'2024.v2'!$F$51</definedName>
    <definedName name="QB_ROW_111250" localSheetId="0" hidden="1">'2024.v2'!$F$31</definedName>
    <definedName name="QB_ROW_112250" localSheetId="0" hidden="1">'2024.v2'!$F$54</definedName>
    <definedName name="QB_ROW_113250" localSheetId="0" hidden="1">'2024.v2'!#REF!</definedName>
    <definedName name="QB_ROW_114250" localSheetId="0" hidden="1">'2024.v2'!#REF!</definedName>
    <definedName name="QB_ROW_115250" localSheetId="0" hidden="1">'2024.v2'!$F$82</definedName>
    <definedName name="QB_ROW_121260" localSheetId="0" hidden="1">'2024.v2'!$G$69</definedName>
    <definedName name="QB_ROW_122260" localSheetId="0" hidden="1">'2024.v2'!$G$70</definedName>
    <definedName name="QB_ROW_128260" localSheetId="0" hidden="1">'2024.v2'!$G$78</definedName>
    <definedName name="QB_ROW_129250" localSheetId="0" hidden="1">'2024.v2'!#REF!</definedName>
    <definedName name="QB_ROW_131250" localSheetId="0" hidden="1">'2024.v2'!#REF!</definedName>
    <definedName name="QB_ROW_132260" localSheetId="0" hidden="1">'2024.v2'!$G$24</definedName>
    <definedName name="QB_ROW_135260" localSheetId="0" hidden="1">'2024.v2'!#REF!</definedName>
    <definedName name="QB_ROW_136260" localSheetId="0" hidden="1">'2024.v2'!$G$71</definedName>
    <definedName name="QB_ROW_140240" localSheetId="0" hidden="1">'2024.v2'!#REF!</definedName>
    <definedName name="QB_ROW_143050" localSheetId="0" hidden="1">'2024.v2'!#REF!</definedName>
    <definedName name="QB_ROW_143260" localSheetId="0" hidden="1">'2024.v2'!#REF!</definedName>
    <definedName name="QB_ROW_143350" localSheetId="0" hidden="1">'2024.v2'!#REF!</definedName>
    <definedName name="QB_ROW_144260" localSheetId="0" hidden="1">'2024.v2'!#REF!</definedName>
    <definedName name="QB_ROW_156240" localSheetId="0" hidden="1">'2024.v2'!#REF!</definedName>
    <definedName name="QB_ROW_159250" localSheetId="0" hidden="1">'2024.v2'!$F$56</definedName>
    <definedName name="QB_ROW_163250" localSheetId="0" hidden="1">'2024.v2'!#REF!</definedName>
    <definedName name="QB_ROW_164250" localSheetId="0" hidden="1">'2024.v2'!#REF!</definedName>
    <definedName name="QB_ROW_165040" localSheetId="0" hidden="1">'2024.v2'!$E$22</definedName>
    <definedName name="QB_ROW_165250" localSheetId="0" hidden="1">'2024.v2'!#REF!</definedName>
    <definedName name="QB_ROW_165340" localSheetId="0" hidden="1">'2024.v2'!$E$29</definedName>
    <definedName name="QB_ROW_166040" localSheetId="0" hidden="1">'2024.v2'!$E$44</definedName>
    <definedName name="QB_ROW_166250" localSheetId="0" hidden="1">'2024.v2'!#REF!</definedName>
    <definedName name="QB_ROW_166340" localSheetId="0" hidden="1">'2024.v2'!$E$47</definedName>
    <definedName name="QB_ROW_167250" localSheetId="0" hidden="1">'2024.v2'!$F$76</definedName>
    <definedName name="QB_ROW_168050" localSheetId="0" hidden="1">'2024.v2'!$F$77</definedName>
    <definedName name="QB_ROW_168260" localSheetId="0" hidden="1">'2024.v2'!$G$80</definedName>
    <definedName name="QB_ROW_168350" localSheetId="0" hidden="1">'2024.v2'!$F$81</definedName>
    <definedName name="QB_ROW_169040" localSheetId="0" hidden="1">'2024.v2'!$E$48</definedName>
    <definedName name="QB_ROW_169250" localSheetId="0" hidden="1">'2024.v2'!#REF!</definedName>
    <definedName name="QB_ROW_169340" localSheetId="0" hidden="1">'2024.v2'!$E$84</definedName>
    <definedName name="QB_ROW_170240" localSheetId="0" hidden="1">'2024.v2'!#REF!</definedName>
    <definedName name="QB_ROW_171040" localSheetId="0" hidden="1">'2024.v2'!$E$30</definedName>
    <definedName name="QB_ROW_171250" localSheetId="0" hidden="1">'2024.v2'!#REF!</definedName>
    <definedName name="QB_ROW_171340" localSheetId="0" hidden="1">'2024.v2'!$E$37</definedName>
    <definedName name="QB_ROW_172250" localSheetId="0" hidden="1">'2024.v2'!$F$45</definedName>
    <definedName name="QB_ROW_173250" localSheetId="0" hidden="1">'2024.v2'!#REF!</definedName>
    <definedName name="QB_ROW_175250" localSheetId="0" hidden="1">'2024.v2'!$F$46</definedName>
    <definedName name="QB_ROW_177250" localSheetId="0" hidden="1">'2024.v2'!#REF!</definedName>
    <definedName name="QB_ROW_18301" localSheetId="0" hidden="1">'2024.v2'!$A$93</definedName>
    <definedName name="QB_ROW_188250" localSheetId="0" hidden="1">'2024.v2'!$F$32</definedName>
    <definedName name="QB_ROW_189250" localSheetId="0" hidden="1">'2024.v2'!#REF!</definedName>
    <definedName name="QB_ROW_19011" localSheetId="0" hidden="1">'2024.v2'!$B$3</definedName>
    <definedName name="QB_ROW_191250" localSheetId="0" hidden="1">'2024.v2'!$F$33</definedName>
    <definedName name="QB_ROW_19311" localSheetId="0" hidden="1">'2024.v2'!$B$86</definedName>
    <definedName name="QB_ROW_195240" localSheetId="0" hidden="1">'2024.v2'!#REF!</definedName>
    <definedName name="QB_ROW_20031" localSheetId="0" hidden="1">'2024.v2'!$D$4</definedName>
    <definedName name="QB_ROW_201250" localSheetId="0" hidden="1">'2024.v2'!#REF!</definedName>
    <definedName name="QB_ROW_202050" localSheetId="0" hidden="1">'2024.v2'!#REF!</definedName>
    <definedName name="QB_ROW_202260" localSheetId="0" hidden="1">'2024.v2'!#REF!</definedName>
    <definedName name="QB_ROW_202350" localSheetId="0" hidden="1">'2024.v2'!#REF!</definedName>
    <definedName name="QB_ROW_203260" localSheetId="0" hidden="1">'2024.v2'!#REF!</definedName>
    <definedName name="QB_ROW_20331" localSheetId="0" hidden="1">'2024.v2'!$D$40</definedName>
    <definedName name="QB_ROW_204260" localSheetId="0" hidden="1">'2024.v2'!#REF!</definedName>
    <definedName name="QB_ROW_205250" localSheetId="0" hidden="1">'2024.v2'!$F$34</definedName>
    <definedName name="QB_ROW_208240" localSheetId="0" hidden="1">'2024.v2'!#REF!</definedName>
    <definedName name="QB_ROW_21031" localSheetId="0" hidden="1">'2024.v2'!$D$42</definedName>
    <definedName name="QB_ROW_211250" localSheetId="0" hidden="1">'2024.v2'!$F$15</definedName>
    <definedName name="QB_ROW_21331" localSheetId="0" hidden="1">'2024.v2'!$D$85</definedName>
    <definedName name="QB_ROW_214240" localSheetId="0" hidden="1">'2024.v2'!#REF!</definedName>
    <definedName name="QB_ROW_22011" localSheetId="0" hidden="1">'2024.v2'!$B$87</definedName>
    <definedName name="QB_ROW_222260" localSheetId="0" hidden="1">'2024.v2'!#REF!</definedName>
    <definedName name="QB_ROW_22311" localSheetId="0" hidden="1">'2024.v2'!$B$92</definedName>
    <definedName name="QB_ROW_223240" localSheetId="0" hidden="1">'2024.v2'!#REF!</definedName>
    <definedName name="QB_ROW_226250" localSheetId="0" hidden="1">'2024.v2'!#REF!</definedName>
    <definedName name="QB_ROW_227250" localSheetId="0" hidden="1">'2024.v2'!#REF!</definedName>
    <definedName name="QB_ROW_228250" localSheetId="0" hidden="1">'2024.v2'!#REF!</definedName>
    <definedName name="QB_ROW_23221" localSheetId="0" hidden="1">'2024.v2'!#REF!</definedName>
    <definedName name="QB_ROW_232250" localSheetId="0" hidden="1">'2024.v2'!#REF!</definedName>
    <definedName name="QB_ROW_233250" localSheetId="0" hidden="1">'2024.v2'!$F$35</definedName>
    <definedName name="QB_ROW_234250" localSheetId="0" hidden="1">'2024.v2'!#REF!</definedName>
    <definedName name="QB_ROW_237230" localSheetId="0" hidden="1">'2024.v2'!$D$89</definedName>
    <definedName name="QB_ROW_238230" localSheetId="0" hidden="1">'2024.v2'!$D$90</definedName>
    <definedName name="QB_ROW_24021" localSheetId="0" hidden="1">'2024.v2'!$C$88</definedName>
    <definedName name="QB_ROW_242230" localSheetId="0" hidden="1">'2024.v2'!#REF!</definedName>
    <definedName name="QB_ROW_24321" localSheetId="0" hidden="1">'2024.v2'!$C$91</definedName>
    <definedName name="QB_ROW_41040" localSheetId="0" hidden="1">'2024.v2'!$E$6</definedName>
    <definedName name="QB_ROW_41250" localSheetId="0" hidden="1">'2024.v2'!#REF!</definedName>
    <definedName name="QB_ROW_41340" localSheetId="0" hidden="1">'2024.v2'!$E$10</definedName>
    <definedName name="QB_ROW_42250" localSheetId="0" hidden="1">'2024.v2'!#REF!</definedName>
    <definedName name="QB_ROW_43250" localSheetId="0" hidden="1">'2024.v2'!$F$7</definedName>
    <definedName name="QB_ROW_44250" localSheetId="0" hidden="1">'2024.v2'!$F$8</definedName>
    <definedName name="QB_ROW_45250" localSheetId="0" hidden="1">'2024.v2'!$F$9</definedName>
    <definedName name="QB_ROW_46040" localSheetId="0" hidden="1">'2024.v2'!$E$39</definedName>
    <definedName name="QB_ROW_46250" localSheetId="0" hidden="1">'2024.v2'!#REF!</definedName>
    <definedName name="QB_ROW_46340" localSheetId="0" hidden="1">'2024.v2'!#REF!</definedName>
    <definedName name="QB_ROW_47250" localSheetId="0" hidden="1">'2024.v2'!$F$52</definedName>
    <definedName name="QB_ROW_48250" localSheetId="0" hidden="1">'2024.v2'!#REF!</definedName>
    <definedName name="QB_ROW_5040" localSheetId="0" hidden="1">'2024.v2'!$E$11</definedName>
    <definedName name="QB_ROW_5250" localSheetId="0" hidden="1">'2024.v2'!#REF!</definedName>
    <definedName name="QB_ROW_5340" localSheetId="0" hidden="1">'2024.v2'!$E$21</definedName>
    <definedName name="QB_ROW_56260" localSheetId="0" hidden="1">'2024.v2'!$G$25</definedName>
    <definedName name="QB_ROW_57250" localSheetId="0" hidden="1">'2024.v2'!#REF!</definedName>
    <definedName name="QB_ROW_58250" localSheetId="0" hidden="1">'2024.v2'!#REF!</definedName>
    <definedName name="QB_ROW_59250" localSheetId="0" hidden="1">'2024.v2'!$F$14</definedName>
    <definedName name="QB_ROW_60250" localSheetId="0" hidden="1">'2024.v2'!$F$13</definedName>
    <definedName name="QB_ROW_61250" localSheetId="0" hidden="1">'2024.v2'!$F$12</definedName>
    <definedName name="QB_ROW_67050" localSheetId="0" hidden="1">'2024.v2'!$F$23</definedName>
    <definedName name="QB_ROW_67260" localSheetId="0" hidden="1">'2024.v2'!$G$26</definedName>
    <definedName name="QB_ROW_67350" localSheetId="0" hidden="1">'2024.v2'!$F$27</definedName>
    <definedName name="QB_ROW_68250" localSheetId="0" hidden="1">'2024.v2'!$F$28</definedName>
    <definedName name="QB_ROW_70240" localSheetId="0" hidden="1">'2024.v2'!$E$43</definedName>
    <definedName name="QB_ROW_71050" localSheetId="0" hidden="1">'2024.v2'!$F$58</definedName>
    <definedName name="QB_ROW_71260" localSheetId="0" hidden="1">'2024.v2'!#REF!</definedName>
    <definedName name="QB_ROW_71350" localSheetId="0" hidden="1">'2024.v2'!$F$64</definedName>
    <definedName name="QB_ROW_76250" localSheetId="0" hidden="1">'2024.v2'!$F$49</definedName>
    <definedName name="QB_ROW_77260" localSheetId="0" hidden="1">'2024.v2'!#REF!</definedName>
    <definedName name="QB_ROW_78260" localSheetId="0" hidden="1">'2024.v2'!$G$63</definedName>
    <definedName name="QB_ROW_79260" localSheetId="0" hidden="1">'2024.v2'!$G$62</definedName>
    <definedName name="QB_ROW_80250" localSheetId="0" hidden="1">'2024.v2'!$F$50</definedName>
    <definedName name="QB_ROW_81250" localSheetId="0" hidden="1">'2024.v2'!$F$67</definedName>
    <definedName name="QB_ROW_82260" localSheetId="0" hidden="1">'2024.v2'!$G$60</definedName>
    <definedName name="QB_ROW_83050" localSheetId="0" hidden="1">'2024.v2'!$F$68</definedName>
    <definedName name="QB_ROW_83260" localSheetId="0" hidden="1">'2024.v2'!$G$72</definedName>
    <definedName name="QB_ROW_83350" localSheetId="0" hidden="1">'2024.v2'!$F$73</definedName>
    <definedName name="QB_ROW_84250" localSheetId="0" hidden="1">'2024.v2'!$F$66</definedName>
    <definedName name="QB_ROW_86260" localSheetId="0" hidden="1">'2024.v2'!$G$59</definedName>
    <definedName name="QB_ROW_86321" localSheetId="0" hidden="1">'2024.v2'!$C$41</definedName>
    <definedName name="QB_ROW_87031" localSheetId="0" hidden="1">'2024.v2'!#REF!</definedName>
    <definedName name="QB_ROW_87260" localSheetId="0" hidden="1">'2024.v2'!$G$61</definedName>
    <definedName name="QB_ROW_87331" localSheetId="0" hidden="1">'2024.v2'!#REF!</definedName>
    <definedName name="QB_ROW_88260" localSheetId="0" hidden="1">'2024.v2'!$G$79</definedName>
    <definedName name="QB_ROW_89260" localSheetId="0" hidden="1">'2024.v2'!#REF!</definedName>
    <definedName name="QB_ROW_90250" localSheetId="0" hidden="1">'2024.v2'!$F$20</definedName>
    <definedName name="QB_ROW_91250" localSheetId="0" hidden="1">'2024.v2'!#REF!</definedName>
    <definedName name="QB_ROW_94250" localSheetId="0" hidden="1">'2024.v2'!$F$57</definedName>
    <definedName name="QB_ROW_96250" localSheetId="0" hidden="1">'2024.v2'!#REF!</definedName>
    <definedName name="QB_ROW_97250" localSheetId="0" hidden="1">'2024.v2'!$F$65</definedName>
    <definedName name="QB_ROW_98240" localSheetId="0" hidden="1">'2024.v2'!#REF!</definedName>
    <definedName name="QB_ROW_99050" localSheetId="0" hidden="1">'2024.v2'!#REF!</definedName>
    <definedName name="QB_ROW_99260" localSheetId="0" hidden="1">'2024.v2'!$G$55</definedName>
    <definedName name="QB_ROW_99350" localSheetId="0" hidden="1">'2024.v2'!#REF!</definedName>
    <definedName name="QBCANSUPPORTUPDATE" localSheetId="0">TRUE</definedName>
    <definedName name="QBCOMPANYFILENAME" localSheetId="0">"C:\Users\mhca_accounting\Documents Backup\Minnesota HomeCare Association Fix 4.23.19.QBW"</definedName>
    <definedName name="QBENDDATE" localSheetId="0">20210930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"7f606337ecea4f68a5928d2f7b68d143"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7</definedName>
    <definedName name="QBSTARTDATE" localSheetId="0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2" i="5" l="1"/>
  <c r="U92" i="5"/>
  <c r="N92" i="5"/>
  <c r="J92" i="5"/>
  <c r="I92" i="5"/>
  <c r="V91" i="5"/>
  <c r="U91" i="5"/>
  <c r="S91" i="5"/>
  <c r="S92" i="5" s="1"/>
  <c r="X92" i="5" s="1"/>
  <c r="R91" i="5"/>
  <c r="R92" i="5" s="1"/>
  <c r="T92" i="5" s="1"/>
  <c r="Q91" i="5"/>
  <c r="Q92" i="5" s="1"/>
  <c r="P91" i="5"/>
  <c r="P92" i="5" s="1"/>
  <c r="N91" i="5"/>
  <c r="X91" i="5" s="1"/>
  <c r="M91" i="5"/>
  <c r="M92" i="5" s="1"/>
  <c r="O92" i="5" s="1"/>
  <c r="K91" i="5"/>
  <c r="K92" i="5" s="1"/>
  <c r="Z92" i="5" s="1"/>
  <c r="J91" i="5"/>
  <c r="I91" i="5"/>
  <c r="H91" i="5"/>
  <c r="H92" i="5" s="1"/>
  <c r="Z90" i="5"/>
  <c r="AA90" i="5" s="1"/>
  <c r="X90" i="5"/>
  <c r="Y90" i="5" s="1"/>
  <c r="W90" i="5"/>
  <c r="V90" i="5"/>
  <c r="T90" i="5"/>
  <c r="Q90" i="5"/>
  <c r="O90" i="5"/>
  <c r="O91" i="5" s="1"/>
  <c r="L90" i="5"/>
  <c r="J90" i="5"/>
  <c r="AA89" i="5"/>
  <c r="Z89" i="5"/>
  <c r="Y89" i="5"/>
  <c r="X89" i="5"/>
  <c r="W89" i="5"/>
  <c r="W91" i="5" s="1"/>
  <c r="V89" i="5"/>
  <c r="T89" i="5"/>
  <c r="Q89" i="5"/>
  <c r="O89" i="5"/>
  <c r="L89" i="5"/>
  <c r="L91" i="5" s="1"/>
  <c r="L92" i="5" s="1"/>
  <c r="J89" i="5"/>
  <c r="L88" i="5"/>
  <c r="L87" i="5"/>
  <c r="R84" i="5"/>
  <c r="H84" i="5"/>
  <c r="Z83" i="5"/>
  <c r="AA83" i="5" s="1"/>
  <c r="X83" i="5"/>
  <c r="Y83" i="5" s="1"/>
  <c r="W83" i="5"/>
  <c r="V83" i="5"/>
  <c r="T83" i="5"/>
  <c r="Q83" i="5"/>
  <c r="O83" i="5"/>
  <c r="L83" i="5"/>
  <c r="J83" i="5"/>
  <c r="AA82" i="5"/>
  <c r="Z82" i="5"/>
  <c r="Y82" i="5"/>
  <c r="X82" i="5"/>
  <c r="W82" i="5"/>
  <c r="V82" i="5"/>
  <c r="T82" i="5"/>
  <c r="Q82" i="5"/>
  <c r="O82" i="5"/>
  <c r="L82" i="5"/>
  <c r="J82" i="5"/>
  <c r="Z81" i="5"/>
  <c r="X81" i="5"/>
  <c r="U81" i="5"/>
  <c r="R81" i="5"/>
  <c r="T81" i="5" s="1"/>
  <c r="P81" i="5"/>
  <c r="P84" i="5" s="1"/>
  <c r="O81" i="5"/>
  <c r="M81" i="5"/>
  <c r="K81" i="5"/>
  <c r="I81" i="5"/>
  <c r="H81" i="5"/>
  <c r="AA80" i="5"/>
  <c r="Z80" i="5"/>
  <c r="X80" i="5"/>
  <c r="W80" i="5"/>
  <c r="Y80" i="5" s="1"/>
  <c r="V80" i="5"/>
  <c r="T80" i="5"/>
  <c r="Q80" i="5"/>
  <c r="O80" i="5"/>
  <c r="L80" i="5"/>
  <c r="J80" i="5"/>
  <c r="AA79" i="5"/>
  <c r="Z79" i="5"/>
  <c r="X79" i="5"/>
  <c r="W79" i="5"/>
  <c r="Y79" i="5" s="1"/>
  <c r="V79" i="5"/>
  <c r="T79" i="5"/>
  <c r="Q79" i="5"/>
  <c r="O79" i="5"/>
  <c r="L79" i="5"/>
  <c r="J79" i="5"/>
  <c r="J81" i="5" s="1"/>
  <c r="Z78" i="5"/>
  <c r="AA78" i="5" s="1"/>
  <c r="AA81" i="5" s="1"/>
  <c r="X78" i="5"/>
  <c r="W78" i="5"/>
  <c r="Y78" i="5" s="1"/>
  <c r="V78" i="5"/>
  <c r="T78" i="5"/>
  <c r="Q78" i="5"/>
  <c r="Q81" i="5" s="1"/>
  <c r="O78" i="5"/>
  <c r="L78" i="5"/>
  <c r="L81" i="5" s="1"/>
  <c r="J78" i="5"/>
  <c r="Y77" i="5"/>
  <c r="W77" i="5"/>
  <c r="W81" i="5" s="1"/>
  <c r="Y81" i="5" s="1"/>
  <c r="V77" i="5"/>
  <c r="V81" i="5" s="1"/>
  <c r="T77" i="5"/>
  <c r="O77" i="5"/>
  <c r="L77" i="5"/>
  <c r="J77" i="5"/>
  <c r="Z76" i="5"/>
  <c r="AA76" i="5" s="1"/>
  <c r="X76" i="5"/>
  <c r="W76" i="5"/>
  <c r="Y76" i="5" s="1"/>
  <c r="V76" i="5"/>
  <c r="T76" i="5"/>
  <c r="Q76" i="5"/>
  <c r="O76" i="5"/>
  <c r="L76" i="5"/>
  <c r="J76" i="5"/>
  <c r="Z75" i="5"/>
  <c r="AA75" i="5" s="1"/>
  <c r="X75" i="5"/>
  <c r="W75" i="5"/>
  <c r="Y75" i="5" s="1"/>
  <c r="V75" i="5"/>
  <c r="T75" i="5"/>
  <c r="Q75" i="5"/>
  <c r="O75" i="5"/>
  <c r="L75" i="5"/>
  <c r="J75" i="5"/>
  <c r="Z74" i="5"/>
  <c r="X74" i="5"/>
  <c r="AA74" i="5" s="1"/>
  <c r="W74" i="5"/>
  <c r="V74" i="5"/>
  <c r="T74" i="5"/>
  <c r="Q74" i="5"/>
  <c r="O74" i="5"/>
  <c r="L74" i="5"/>
  <c r="J74" i="5"/>
  <c r="U73" i="5"/>
  <c r="U84" i="5" s="1"/>
  <c r="U85" i="5" s="1"/>
  <c r="S73" i="5"/>
  <c r="S84" i="5" s="1"/>
  <c r="R73" i="5"/>
  <c r="T73" i="5" s="1"/>
  <c r="Q73" i="5"/>
  <c r="P73" i="5"/>
  <c r="N73" i="5"/>
  <c r="M73" i="5"/>
  <c r="O73" i="5" s="1"/>
  <c r="K73" i="5"/>
  <c r="Z73" i="5" s="1"/>
  <c r="I73" i="5"/>
  <c r="X73" i="5" s="1"/>
  <c r="H73" i="5"/>
  <c r="J73" i="5" s="1"/>
  <c r="AA72" i="5"/>
  <c r="Z72" i="5"/>
  <c r="Y72" i="5"/>
  <c r="X72" i="5"/>
  <c r="W72" i="5"/>
  <c r="V72" i="5"/>
  <c r="T72" i="5"/>
  <c r="Q72" i="5"/>
  <c r="O72" i="5"/>
  <c r="L72" i="5"/>
  <c r="Z71" i="5"/>
  <c r="AA71" i="5" s="1"/>
  <c r="Y71" i="5"/>
  <c r="X71" i="5"/>
  <c r="W71" i="5"/>
  <c r="V71" i="5"/>
  <c r="T71" i="5"/>
  <c r="Q71" i="5"/>
  <c r="O71" i="5"/>
  <c r="L71" i="5"/>
  <c r="J71" i="5"/>
  <c r="Z70" i="5"/>
  <c r="AA70" i="5" s="1"/>
  <c r="X70" i="5"/>
  <c r="W70" i="5"/>
  <c r="Y70" i="5" s="1"/>
  <c r="V70" i="5"/>
  <c r="T70" i="5"/>
  <c r="Q70" i="5"/>
  <c r="O70" i="5"/>
  <c r="L70" i="5"/>
  <c r="J70" i="5"/>
  <c r="AA69" i="5"/>
  <c r="Z69" i="5"/>
  <c r="X69" i="5"/>
  <c r="W69" i="5"/>
  <c r="Y69" i="5" s="1"/>
  <c r="V69" i="5"/>
  <c r="T69" i="5"/>
  <c r="Q69" i="5"/>
  <c r="O69" i="5"/>
  <c r="L69" i="5"/>
  <c r="J69" i="5"/>
  <c r="V68" i="5"/>
  <c r="V73" i="5" s="1"/>
  <c r="L68" i="5"/>
  <c r="Z67" i="5"/>
  <c r="AA67" i="5" s="1"/>
  <c r="X67" i="5"/>
  <c r="W67" i="5"/>
  <c r="Y67" i="5" s="1"/>
  <c r="V67" i="5"/>
  <c r="T67" i="5"/>
  <c r="Q67" i="5"/>
  <c r="O67" i="5"/>
  <c r="L67" i="5"/>
  <c r="J67" i="5"/>
  <c r="AA66" i="5"/>
  <c r="Z66" i="5"/>
  <c r="X66" i="5"/>
  <c r="W66" i="5"/>
  <c r="Y66" i="5" s="1"/>
  <c r="V66" i="5"/>
  <c r="T66" i="5"/>
  <c r="Q66" i="5"/>
  <c r="O66" i="5"/>
  <c r="L66" i="5"/>
  <c r="J66" i="5"/>
  <c r="Z65" i="5"/>
  <c r="AA65" i="5" s="1"/>
  <c r="X65" i="5"/>
  <c r="W65" i="5"/>
  <c r="Y65" i="5" s="1"/>
  <c r="V65" i="5"/>
  <c r="T65" i="5"/>
  <c r="Q65" i="5"/>
  <c r="O65" i="5"/>
  <c r="L65" i="5"/>
  <c r="J65" i="5"/>
  <c r="T64" i="5"/>
  <c r="R64" i="5"/>
  <c r="P64" i="5"/>
  <c r="N64" i="5"/>
  <c r="N84" i="5" s="1"/>
  <c r="N85" i="5" s="1"/>
  <c r="M64" i="5"/>
  <c r="O64" i="5" s="1"/>
  <c r="K64" i="5"/>
  <c r="I64" i="5"/>
  <c r="I84" i="5" s="1"/>
  <c r="I85" i="5" s="1"/>
  <c r="H64" i="5"/>
  <c r="J64" i="5" s="1"/>
  <c r="AA63" i="5"/>
  <c r="Z63" i="5"/>
  <c r="Y63" i="5"/>
  <c r="X63" i="5"/>
  <c r="W63" i="5"/>
  <c r="V63" i="5"/>
  <c r="T63" i="5"/>
  <c r="Q63" i="5"/>
  <c r="Q64" i="5" s="1"/>
  <c r="O63" i="5"/>
  <c r="L63" i="5"/>
  <c r="J63" i="5"/>
  <c r="Z62" i="5"/>
  <c r="AA62" i="5" s="1"/>
  <c r="X62" i="5"/>
  <c r="Y62" i="5" s="1"/>
  <c r="W62" i="5"/>
  <c r="V62" i="5"/>
  <c r="T62" i="5"/>
  <c r="Q62" i="5"/>
  <c r="O62" i="5"/>
  <c r="L62" i="5"/>
  <c r="J62" i="5"/>
  <c r="AA61" i="5"/>
  <c r="Z61" i="5"/>
  <c r="Y61" i="5"/>
  <c r="X61" i="5"/>
  <c r="W61" i="5"/>
  <c r="V61" i="5"/>
  <c r="T61" i="5"/>
  <c r="Q61" i="5"/>
  <c r="O61" i="5"/>
  <c r="L61" i="5"/>
  <c r="J61" i="5"/>
  <c r="Z60" i="5"/>
  <c r="AA60" i="5" s="1"/>
  <c r="X60" i="5"/>
  <c r="W60" i="5"/>
  <c r="Y60" i="5" s="1"/>
  <c r="V60" i="5"/>
  <c r="T60" i="5"/>
  <c r="Q60" i="5"/>
  <c r="O60" i="5"/>
  <c r="L60" i="5"/>
  <c r="J60" i="5"/>
  <c r="AA59" i="5"/>
  <c r="Z59" i="5"/>
  <c r="X59" i="5"/>
  <c r="W59" i="5"/>
  <c r="Y59" i="5" s="1"/>
  <c r="V59" i="5"/>
  <c r="T59" i="5"/>
  <c r="Q59" i="5"/>
  <c r="O59" i="5"/>
  <c r="L59" i="5"/>
  <c r="J59" i="5"/>
  <c r="V58" i="5"/>
  <c r="V64" i="5" s="1"/>
  <c r="L58" i="5"/>
  <c r="L64" i="5" s="1"/>
  <c r="Z57" i="5"/>
  <c r="AA57" i="5" s="1"/>
  <c r="X57" i="5"/>
  <c r="W57" i="5"/>
  <c r="Y57" i="5" s="1"/>
  <c r="V57" i="5"/>
  <c r="T57" i="5"/>
  <c r="Q57" i="5"/>
  <c r="O57" i="5"/>
  <c r="L57" i="5"/>
  <c r="J57" i="5"/>
  <c r="AA56" i="5"/>
  <c r="Z56" i="5"/>
  <c r="X56" i="5"/>
  <c r="W56" i="5"/>
  <c r="Y56" i="5" s="1"/>
  <c r="V56" i="5"/>
  <c r="T56" i="5"/>
  <c r="Q56" i="5"/>
  <c r="O56" i="5"/>
  <c r="L56" i="5"/>
  <c r="J56" i="5"/>
  <c r="Z55" i="5"/>
  <c r="AA55" i="5" s="1"/>
  <c r="X55" i="5"/>
  <c r="W55" i="5"/>
  <c r="Y55" i="5" s="1"/>
  <c r="V55" i="5"/>
  <c r="T55" i="5"/>
  <c r="Q55" i="5"/>
  <c r="O55" i="5"/>
  <c r="L55" i="5"/>
  <c r="J55" i="5"/>
  <c r="Z54" i="5"/>
  <c r="AA54" i="5" s="1"/>
  <c r="X54" i="5"/>
  <c r="W54" i="5"/>
  <c r="Y54" i="5" s="1"/>
  <c r="V54" i="5"/>
  <c r="T54" i="5"/>
  <c r="Q54" i="5"/>
  <c r="O54" i="5"/>
  <c r="L54" i="5"/>
  <c r="Z53" i="5"/>
  <c r="AA53" i="5" s="1"/>
  <c r="X53" i="5"/>
  <c r="W53" i="5"/>
  <c r="Y53" i="5" s="1"/>
  <c r="V53" i="5"/>
  <c r="T53" i="5"/>
  <c r="Q53" i="5"/>
  <c r="O53" i="5"/>
  <c r="L53" i="5"/>
  <c r="J53" i="5"/>
  <c r="AA52" i="5"/>
  <c r="Z52" i="5"/>
  <c r="X52" i="5"/>
  <c r="W52" i="5"/>
  <c r="Y52" i="5" s="1"/>
  <c r="V52" i="5"/>
  <c r="T52" i="5"/>
  <c r="Q52" i="5"/>
  <c r="O52" i="5"/>
  <c r="L52" i="5"/>
  <c r="J52" i="5"/>
  <c r="AA51" i="5"/>
  <c r="Z51" i="5"/>
  <c r="X51" i="5"/>
  <c r="W51" i="5"/>
  <c r="Y51" i="5" s="1"/>
  <c r="V51" i="5"/>
  <c r="T51" i="5"/>
  <c r="Q51" i="5"/>
  <c r="O51" i="5"/>
  <c r="L51" i="5"/>
  <c r="J51" i="5"/>
  <c r="Z50" i="5"/>
  <c r="AA50" i="5" s="1"/>
  <c r="Y50" i="5"/>
  <c r="X50" i="5"/>
  <c r="W50" i="5"/>
  <c r="V50" i="5"/>
  <c r="T50" i="5"/>
  <c r="Q50" i="5"/>
  <c r="O50" i="5"/>
  <c r="L50" i="5"/>
  <c r="J50" i="5"/>
  <c r="AA49" i="5"/>
  <c r="Z49" i="5"/>
  <c r="Y49" i="5"/>
  <c r="X49" i="5"/>
  <c r="W49" i="5"/>
  <c r="V49" i="5"/>
  <c r="T49" i="5"/>
  <c r="Q49" i="5"/>
  <c r="O49" i="5"/>
  <c r="L49" i="5"/>
  <c r="J49" i="5"/>
  <c r="L48" i="5"/>
  <c r="Z47" i="5"/>
  <c r="U47" i="5"/>
  <c r="S47" i="5"/>
  <c r="S85" i="5" s="1"/>
  <c r="R47" i="5"/>
  <c r="R85" i="5" s="1"/>
  <c r="T85" i="5" s="1"/>
  <c r="Q47" i="5"/>
  <c r="P47" i="5"/>
  <c r="P85" i="5" s="1"/>
  <c r="O47" i="5"/>
  <c r="N47" i="5"/>
  <c r="X47" i="5" s="1"/>
  <c r="M47" i="5"/>
  <c r="W47" i="5" s="1"/>
  <c r="K47" i="5"/>
  <c r="J47" i="5"/>
  <c r="I47" i="5"/>
  <c r="H47" i="5"/>
  <c r="H85" i="5" s="1"/>
  <c r="AA46" i="5"/>
  <c r="Z46" i="5"/>
  <c r="X46" i="5"/>
  <c r="W46" i="5"/>
  <c r="Y46" i="5" s="1"/>
  <c r="V46" i="5"/>
  <c r="T46" i="5"/>
  <c r="Q46" i="5"/>
  <c r="O46" i="5"/>
  <c r="L46" i="5"/>
  <c r="Z45" i="5"/>
  <c r="AA45" i="5" s="1"/>
  <c r="AA47" i="5" s="1"/>
  <c r="X45" i="5"/>
  <c r="W45" i="5"/>
  <c r="Y45" i="5" s="1"/>
  <c r="V45" i="5"/>
  <c r="V47" i="5" s="1"/>
  <c r="T45" i="5"/>
  <c r="Q45" i="5"/>
  <c r="O45" i="5"/>
  <c r="L45" i="5"/>
  <c r="L47" i="5" s="1"/>
  <c r="W44" i="5"/>
  <c r="L44" i="5"/>
  <c r="Z43" i="5"/>
  <c r="AA43" i="5" s="1"/>
  <c r="X43" i="5"/>
  <c r="W43" i="5"/>
  <c r="Y43" i="5" s="1"/>
  <c r="V43" i="5"/>
  <c r="T43" i="5"/>
  <c r="Q43" i="5"/>
  <c r="O43" i="5"/>
  <c r="L43" i="5"/>
  <c r="J43" i="5"/>
  <c r="L42" i="5"/>
  <c r="L39" i="5"/>
  <c r="Z38" i="5"/>
  <c r="AA38" i="5" s="1"/>
  <c r="X38" i="5"/>
  <c r="Y38" i="5" s="1"/>
  <c r="W38" i="5"/>
  <c r="L38" i="5"/>
  <c r="J38" i="5"/>
  <c r="W37" i="5"/>
  <c r="U37" i="5"/>
  <c r="V37" i="5" s="1"/>
  <c r="S37" i="5"/>
  <c r="T37" i="5" s="1"/>
  <c r="R37" i="5"/>
  <c r="P37" i="5"/>
  <c r="Q37" i="5" s="1"/>
  <c r="N37" i="5"/>
  <c r="M37" i="5"/>
  <c r="O37" i="5" s="1"/>
  <c r="K37" i="5"/>
  <c r="L37" i="5" s="1"/>
  <c r="I37" i="5"/>
  <c r="H37" i="5"/>
  <c r="J37" i="5" s="1"/>
  <c r="AA36" i="5"/>
  <c r="Z36" i="5"/>
  <c r="L36" i="5"/>
  <c r="Z35" i="5"/>
  <c r="AA35" i="5" s="1"/>
  <c r="X35" i="5"/>
  <c r="Y35" i="5" s="1"/>
  <c r="W35" i="5"/>
  <c r="V35" i="5"/>
  <c r="T35" i="5"/>
  <c r="Q35" i="5"/>
  <c r="O35" i="5"/>
  <c r="L35" i="5"/>
  <c r="AA34" i="5"/>
  <c r="Z34" i="5"/>
  <c r="X34" i="5"/>
  <c r="W34" i="5"/>
  <c r="Y34" i="5" s="1"/>
  <c r="V34" i="5"/>
  <c r="T34" i="5"/>
  <c r="Q34" i="5"/>
  <c r="O34" i="5"/>
  <c r="L34" i="5"/>
  <c r="J34" i="5"/>
  <c r="AA33" i="5"/>
  <c r="Z33" i="5"/>
  <c r="X33" i="5"/>
  <c r="W33" i="5"/>
  <c r="Y33" i="5" s="1"/>
  <c r="V33" i="5"/>
  <c r="T33" i="5"/>
  <c r="Q33" i="5"/>
  <c r="O33" i="5"/>
  <c r="L33" i="5"/>
  <c r="J33" i="5"/>
  <c r="Z32" i="5"/>
  <c r="AA32" i="5" s="1"/>
  <c r="X32" i="5"/>
  <c r="W32" i="5"/>
  <c r="Y32" i="5" s="1"/>
  <c r="V32" i="5"/>
  <c r="T32" i="5"/>
  <c r="Q32" i="5"/>
  <c r="O32" i="5"/>
  <c r="L32" i="5"/>
  <c r="Z31" i="5"/>
  <c r="AA31" i="5" s="1"/>
  <c r="X31" i="5"/>
  <c r="Y31" i="5" s="1"/>
  <c r="Y37" i="5" s="1"/>
  <c r="W31" i="5"/>
  <c r="V31" i="5"/>
  <c r="T31" i="5"/>
  <c r="Q31" i="5"/>
  <c r="O31" i="5"/>
  <c r="L31" i="5"/>
  <c r="J31" i="5"/>
  <c r="L30" i="5"/>
  <c r="R29" i="5"/>
  <c r="P29" i="5"/>
  <c r="N29" i="5"/>
  <c r="M29" i="5"/>
  <c r="Z28" i="5"/>
  <c r="AA28" i="5" s="1"/>
  <c r="X28" i="5"/>
  <c r="W28" i="5"/>
  <c r="Y28" i="5" s="1"/>
  <c r="V28" i="5"/>
  <c r="T28" i="5"/>
  <c r="Q28" i="5"/>
  <c r="O28" i="5"/>
  <c r="L28" i="5"/>
  <c r="X27" i="5"/>
  <c r="X29" i="5" s="1"/>
  <c r="V27" i="5"/>
  <c r="V29" i="5" s="1"/>
  <c r="U27" i="5"/>
  <c r="U29" i="5" s="1"/>
  <c r="U40" i="5" s="1"/>
  <c r="U41" i="5" s="1"/>
  <c r="T27" i="5"/>
  <c r="T29" i="5" s="1"/>
  <c r="S27" i="5"/>
  <c r="S29" i="5" s="1"/>
  <c r="S40" i="5" s="1"/>
  <c r="S41" i="5" s="1"/>
  <c r="S86" i="5" s="1"/>
  <c r="S93" i="5" s="1"/>
  <c r="R27" i="5"/>
  <c r="P27" i="5"/>
  <c r="Q27" i="5" s="1"/>
  <c r="Q29" i="5" s="1"/>
  <c r="N27" i="5"/>
  <c r="M27" i="5"/>
  <c r="O27" i="5" s="1"/>
  <c r="O29" i="5" s="1"/>
  <c r="L27" i="5"/>
  <c r="K27" i="5"/>
  <c r="K29" i="5" s="1"/>
  <c r="I27" i="5"/>
  <c r="I29" i="5" s="1"/>
  <c r="I40" i="5" s="1"/>
  <c r="I41" i="5" s="1"/>
  <c r="H27" i="5"/>
  <c r="H29" i="5" s="1"/>
  <c r="Z26" i="5"/>
  <c r="AA26" i="5" s="1"/>
  <c r="X26" i="5"/>
  <c r="W26" i="5"/>
  <c r="Y26" i="5" s="1"/>
  <c r="V26" i="5"/>
  <c r="T26" i="5"/>
  <c r="Q26" i="5"/>
  <c r="O26" i="5"/>
  <c r="L26" i="5"/>
  <c r="Z25" i="5"/>
  <c r="AA25" i="5" s="1"/>
  <c r="X25" i="5"/>
  <c r="Y25" i="5" s="1"/>
  <c r="W25" i="5"/>
  <c r="V25" i="5"/>
  <c r="T25" i="5"/>
  <c r="Q25" i="5"/>
  <c r="O25" i="5"/>
  <c r="L25" i="5"/>
  <c r="Z24" i="5"/>
  <c r="AA24" i="5" s="1"/>
  <c r="X24" i="5"/>
  <c r="W24" i="5"/>
  <c r="Y24" i="5" s="1"/>
  <c r="V24" i="5"/>
  <c r="T24" i="5"/>
  <c r="O24" i="5"/>
  <c r="L24" i="5"/>
  <c r="Z23" i="5"/>
  <c r="AA23" i="5" s="1"/>
  <c r="X23" i="5"/>
  <c r="W23" i="5"/>
  <c r="Y23" i="5" s="1"/>
  <c r="V23" i="5"/>
  <c r="T23" i="5"/>
  <c r="L23" i="5"/>
  <c r="L22" i="5"/>
  <c r="L29" i="5" s="1"/>
  <c r="V21" i="5"/>
  <c r="U21" i="5"/>
  <c r="S21" i="5"/>
  <c r="R21" i="5"/>
  <c r="R40" i="5" s="1"/>
  <c r="R41" i="5" s="1"/>
  <c r="P21" i="5"/>
  <c r="M21" i="5"/>
  <c r="K21" i="5"/>
  <c r="Z21" i="5" s="1"/>
  <c r="I21" i="5"/>
  <c r="X21" i="5" s="1"/>
  <c r="H21" i="5"/>
  <c r="J21" i="5" s="1"/>
  <c r="Z20" i="5"/>
  <c r="AA20" i="5" s="1"/>
  <c r="X20" i="5"/>
  <c r="Y20" i="5" s="1"/>
  <c r="W20" i="5"/>
  <c r="V20" i="5"/>
  <c r="T20" i="5"/>
  <c r="Q20" i="5"/>
  <c r="O20" i="5"/>
  <c r="L20" i="5"/>
  <c r="Z19" i="5"/>
  <c r="AA19" i="5" s="1"/>
  <c r="X19" i="5"/>
  <c r="W19" i="5"/>
  <c r="Y19" i="5" s="1"/>
  <c r="V19" i="5"/>
  <c r="T19" i="5"/>
  <c r="Q19" i="5"/>
  <c r="O19" i="5"/>
  <c r="L19" i="5"/>
  <c r="Z18" i="5"/>
  <c r="AA18" i="5" s="1"/>
  <c r="X18" i="5"/>
  <c r="W18" i="5"/>
  <c r="Y18" i="5" s="1"/>
  <c r="V18" i="5"/>
  <c r="T18" i="5"/>
  <c r="Q18" i="5"/>
  <c r="O18" i="5"/>
  <c r="L18" i="5"/>
  <c r="Z17" i="5"/>
  <c r="AA17" i="5" s="1"/>
  <c r="Q17" i="5"/>
  <c r="AA16" i="5"/>
  <c r="Z16" i="5"/>
  <c r="X16" i="5"/>
  <c r="W16" i="5"/>
  <c r="Y16" i="5" s="1"/>
  <c r="V16" i="5"/>
  <c r="T16" i="5"/>
  <c r="Q16" i="5"/>
  <c r="N16" i="5"/>
  <c r="N21" i="5" s="1"/>
  <c r="L16" i="5"/>
  <c r="Z15" i="5"/>
  <c r="AA15" i="5" s="1"/>
  <c r="X15" i="5"/>
  <c r="W15" i="5"/>
  <c r="Y15" i="5" s="1"/>
  <c r="V15" i="5"/>
  <c r="T15" i="5"/>
  <c r="Q15" i="5"/>
  <c r="O15" i="5"/>
  <c r="L15" i="5"/>
  <c r="Z14" i="5"/>
  <c r="AA14" i="5" s="1"/>
  <c r="X14" i="5"/>
  <c r="Y14" i="5" s="1"/>
  <c r="W14" i="5"/>
  <c r="V14" i="5"/>
  <c r="T14" i="5"/>
  <c r="Q14" i="5"/>
  <c r="O14" i="5"/>
  <c r="L14" i="5"/>
  <c r="Z13" i="5"/>
  <c r="AA13" i="5" s="1"/>
  <c r="X13" i="5"/>
  <c r="W13" i="5"/>
  <c r="Y13" i="5" s="1"/>
  <c r="V13" i="5"/>
  <c r="T13" i="5"/>
  <c r="Q13" i="5"/>
  <c r="O13" i="5"/>
  <c r="L13" i="5"/>
  <c r="Z12" i="5"/>
  <c r="AA12" i="5" s="1"/>
  <c r="X12" i="5"/>
  <c r="W12" i="5"/>
  <c r="Y12" i="5" s="1"/>
  <c r="V12" i="5"/>
  <c r="T12" i="5"/>
  <c r="Q12" i="5"/>
  <c r="Q21" i="5" s="1"/>
  <c r="O12" i="5"/>
  <c r="L12" i="5"/>
  <c r="L11" i="5"/>
  <c r="U10" i="5"/>
  <c r="S10" i="5"/>
  <c r="T10" i="5" s="1"/>
  <c r="R10" i="5"/>
  <c r="Q10" i="5"/>
  <c r="P10" i="5"/>
  <c r="P40" i="5" s="1"/>
  <c r="P41" i="5" s="1"/>
  <c r="O10" i="5"/>
  <c r="N10" i="5"/>
  <c r="N40" i="5" s="1"/>
  <c r="N41" i="5" s="1"/>
  <c r="N86" i="5" s="1"/>
  <c r="N93" i="5" s="1"/>
  <c r="M10" i="5"/>
  <c r="M40" i="5" s="1"/>
  <c r="M41" i="5" s="1"/>
  <c r="K10" i="5"/>
  <c r="I10" i="5"/>
  <c r="X10" i="5" s="1"/>
  <c r="H10" i="5"/>
  <c r="J10" i="5" s="1"/>
  <c r="AA9" i="5"/>
  <c r="Z9" i="5"/>
  <c r="X9" i="5"/>
  <c r="W9" i="5"/>
  <c r="Y9" i="5" s="1"/>
  <c r="V9" i="5"/>
  <c r="T9" i="5"/>
  <c r="Q9" i="5"/>
  <c r="O9" i="5"/>
  <c r="L9" i="5"/>
  <c r="Z8" i="5"/>
  <c r="AA8" i="5" s="1"/>
  <c r="X8" i="5"/>
  <c r="W8" i="5"/>
  <c r="Y8" i="5" s="1"/>
  <c r="V8" i="5"/>
  <c r="T8" i="5"/>
  <c r="Q8" i="5"/>
  <c r="O8" i="5"/>
  <c r="L8" i="5"/>
  <c r="Z7" i="5"/>
  <c r="AA7" i="5" s="1"/>
  <c r="AA10" i="5" s="1"/>
  <c r="X7" i="5"/>
  <c r="W7" i="5"/>
  <c r="Y7" i="5" s="1"/>
  <c r="V7" i="5"/>
  <c r="T7" i="5"/>
  <c r="Q7" i="5"/>
  <c r="O7" i="5"/>
  <c r="L7" i="5"/>
  <c r="AA6" i="5"/>
  <c r="Z6" i="5"/>
  <c r="Y6" i="5"/>
  <c r="X6" i="5"/>
  <c r="W6" i="5"/>
  <c r="W10" i="5" s="1"/>
  <c r="Y10" i="5" s="1"/>
  <c r="V6" i="5"/>
  <c r="V10" i="5" s="1"/>
  <c r="V40" i="5" s="1"/>
  <c r="T6" i="5"/>
  <c r="Q6" i="5"/>
  <c r="O6" i="5"/>
  <c r="L6" i="5"/>
  <c r="L10" i="5" s="1"/>
  <c r="W5" i="5"/>
  <c r="J5" i="5"/>
  <c r="K84" i="5" l="1"/>
  <c r="K85" i="5" s="1"/>
  <c r="Z85" i="5" s="1"/>
  <c r="L73" i="5"/>
  <c r="L84" i="5" s="1"/>
  <c r="L85" i="5" s="1"/>
  <c r="AA73" i="5"/>
  <c r="AA84" i="5" s="1"/>
  <c r="AA85" i="5" s="1"/>
  <c r="Q41" i="5"/>
  <c r="Q86" i="5" s="1"/>
  <c r="Q93" i="5" s="1"/>
  <c r="P86" i="5"/>
  <c r="P93" i="5" s="1"/>
  <c r="T84" i="5"/>
  <c r="V41" i="5"/>
  <c r="U86" i="5"/>
  <c r="U93" i="5" s="1"/>
  <c r="AA91" i="5"/>
  <c r="AA92" i="5" s="1"/>
  <c r="AA21" i="5"/>
  <c r="J85" i="5"/>
  <c r="J84" i="5"/>
  <c r="V84" i="5"/>
  <c r="V85" i="5" s="1"/>
  <c r="T41" i="5"/>
  <c r="R86" i="5"/>
  <c r="AA64" i="5"/>
  <c r="K40" i="5"/>
  <c r="K41" i="5" s="1"/>
  <c r="Q84" i="5"/>
  <c r="I86" i="5"/>
  <c r="I93" i="5" s="1"/>
  <c r="X93" i="5" s="1"/>
  <c r="X41" i="5"/>
  <c r="L40" i="5"/>
  <c r="X40" i="5"/>
  <c r="W85" i="5"/>
  <c r="Y47" i="5"/>
  <c r="Q40" i="5"/>
  <c r="O41" i="5"/>
  <c r="W92" i="5"/>
  <c r="Y92" i="5" s="1"/>
  <c r="Y91" i="5"/>
  <c r="Q85" i="5"/>
  <c r="X84" i="5"/>
  <c r="X85" i="5" s="1"/>
  <c r="T40" i="5"/>
  <c r="O21" i="5"/>
  <c r="O40" i="5" s="1"/>
  <c r="W64" i="5"/>
  <c r="T91" i="5"/>
  <c r="W27" i="5"/>
  <c r="X37" i="5"/>
  <c r="H40" i="5"/>
  <c r="H41" i="5" s="1"/>
  <c r="X64" i="5"/>
  <c r="M85" i="5"/>
  <c r="O85" i="5" s="1"/>
  <c r="J27" i="5"/>
  <c r="J29" i="5" s="1"/>
  <c r="J40" i="5" s="1"/>
  <c r="W21" i="5"/>
  <c r="Y21" i="5" s="1"/>
  <c r="T47" i="5"/>
  <c r="Z64" i="5"/>
  <c r="Y74" i="5"/>
  <c r="W84" i="5"/>
  <c r="W73" i="5"/>
  <c r="Y73" i="5" s="1"/>
  <c r="Z37" i="5"/>
  <c r="L21" i="5"/>
  <c r="Z27" i="5"/>
  <c r="M84" i="5"/>
  <c r="O84" i="5" s="1"/>
  <c r="O16" i="5"/>
  <c r="Z91" i="5"/>
  <c r="T21" i="5"/>
  <c r="Z10" i="5"/>
  <c r="Z84" i="5" l="1"/>
  <c r="V86" i="5"/>
  <c r="V93" i="5" s="1"/>
  <c r="X86" i="5"/>
  <c r="J41" i="5"/>
  <c r="W41" i="5"/>
  <c r="H86" i="5"/>
  <c r="AA37" i="5"/>
  <c r="W29" i="5"/>
  <c r="W40" i="5" s="1"/>
  <c r="Y27" i="5"/>
  <c r="Y29" i="5" s="1"/>
  <c r="Y40" i="5" s="1"/>
  <c r="K86" i="5"/>
  <c r="K93" i="5" s="1"/>
  <c r="Z93" i="5" s="1"/>
  <c r="Z41" i="5"/>
  <c r="L41" i="5"/>
  <c r="L86" i="5" s="1"/>
  <c r="L93" i="5" s="1"/>
  <c r="T86" i="5"/>
  <c r="R93" i="5"/>
  <c r="T93" i="5" s="1"/>
  <c r="AA27" i="5"/>
  <c r="AA29" i="5" s="1"/>
  <c r="AA40" i="5" s="1"/>
  <c r="Z29" i="5"/>
  <c r="Z40" i="5" s="1"/>
  <c r="Y64" i="5"/>
  <c r="Y84" i="5" s="1"/>
  <c r="Y85" i="5" s="1"/>
  <c r="M86" i="5"/>
  <c r="J86" i="5" l="1"/>
  <c r="J93" i="5" s="1"/>
  <c r="H93" i="5"/>
  <c r="Z86" i="5"/>
  <c r="AA41" i="5"/>
  <c r="AA86" i="5" s="1"/>
  <c r="AA93" i="5" s="1"/>
  <c r="W86" i="5"/>
  <c r="W93" i="5" s="1"/>
  <c r="Y93" i="5" s="1"/>
  <c r="Y41" i="5"/>
  <c r="Y86" i="5" s="1"/>
  <c r="O86" i="5"/>
  <c r="M93" i="5"/>
  <c r="O93" i="5" s="1"/>
</calcChain>
</file>

<file path=xl/sharedStrings.xml><?xml version="1.0" encoding="utf-8"?>
<sst xmlns="http://schemas.openxmlformats.org/spreadsheetml/2006/main" count="115" uniqueCount="100">
  <si>
    <t>Admin</t>
  </si>
  <si>
    <t>Marketing &amp; Membership</t>
  </si>
  <si>
    <t>Education</t>
  </si>
  <si>
    <t>Total</t>
  </si>
  <si>
    <t>Ordinary Income/Expense</t>
  </si>
  <si>
    <t>Income</t>
  </si>
  <si>
    <t>2185 · Bad Debt Expense</t>
  </si>
  <si>
    <t>2200 · Investment Income</t>
  </si>
  <si>
    <t>2202 · Dividend Income</t>
  </si>
  <si>
    <t>2203 · Unrealized Gain (Loss)</t>
  </si>
  <si>
    <t>2204 · Interest Income</t>
  </si>
  <si>
    <t>Total 2200 · Investment Income</t>
  </si>
  <si>
    <t>4000 · Membership Dues</t>
  </si>
  <si>
    <t>4001 · Tier 1 Dues</t>
  </si>
  <si>
    <t>4002 · Tier 2 Dues</t>
  </si>
  <si>
    <t>4003 · Tier 3 Dues</t>
  </si>
  <si>
    <t>4004 · Tier 4 Dues</t>
  </si>
  <si>
    <t>4006 · Business Partner Dues</t>
  </si>
  <si>
    <t>4011 · Tier 5 Dues</t>
  </si>
  <si>
    <t>4012 · Tier 6 Dues</t>
  </si>
  <si>
    <t>4013 · Tier 7 Dues</t>
  </si>
  <si>
    <t>Total 4000 · Membership Dues</t>
  </si>
  <si>
    <t>4100 · Event Income</t>
  </si>
  <si>
    <t>4110 · Annual Meeting</t>
  </si>
  <si>
    <t>4113 - Foundation Fundraiser</t>
  </si>
  <si>
    <t>4111 · Conference Registrations</t>
  </si>
  <si>
    <t>4112 · Exhibitor Registration</t>
  </si>
  <si>
    <t>Total 4110 · Annual Meeting</t>
  </si>
  <si>
    <t>4130 · Education Seminars/Webinars</t>
  </si>
  <si>
    <t>Total 4100 · Event Income</t>
  </si>
  <si>
    <t>4200 · Non-Dues Revenue</t>
  </si>
  <si>
    <t>4202 · Merchandise Sales</t>
  </si>
  <si>
    <t>4203 · Revenue Share</t>
  </si>
  <si>
    <t>4205 · Career Center</t>
  </si>
  <si>
    <t>4206 · CC Convenience Fee</t>
  </si>
  <si>
    <t>4207 · Sponsorships</t>
  </si>
  <si>
    <t>Total 4200 · Non-Dues Revenue</t>
  </si>
  <si>
    <t>4500 · Workforce Financial Assist Rev</t>
  </si>
  <si>
    <t>Total Income</t>
  </si>
  <si>
    <t>Gross Profit</t>
  </si>
  <si>
    <t>Expense</t>
  </si>
  <si>
    <t>7000 · Other (Misc) Expenses</t>
  </si>
  <si>
    <t>7200 · Event Expenses</t>
  </si>
  <si>
    <t>7210 · Annual Meeting Expenses</t>
  </si>
  <si>
    <t>7230 · Education Seminars/Webinars</t>
  </si>
  <si>
    <t>Total 7200 · Event Expenses</t>
  </si>
  <si>
    <t>7300 · Operations Expenses</t>
  </si>
  <si>
    <t>7301 · Communications</t>
  </si>
  <si>
    <t>7302 · Office Lease</t>
  </si>
  <si>
    <t>7303 · Insurance</t>
  </si>
  <si>
    <t>7304 · Bank &amp; Credit Card Charges</t>
  </si>
  <si>
    <t>7305 · Equipment Repairs/Maintenance</t>
  </si>
  <si>
    <t>7306 · Web Based Training (RCTC)</t>
  </si>
  <si>
    <t>7307 · Conference Reg / Staff Training</t>
  </si>
  <si>
    <t>7308 · Office Equipment &amp; Furniture</t>
  </si>
  <si>
    <t>7309 · Office Supplies</t>
  </si>
  <si>
    <t>7310 · Professional Services</t>
  </si>
  <si>
    <t>7312 · Nurse Consulting Fees</t>
  </si>
  <si>
    <t>7313 · Government Affairs Contract</t>
  </si>
  <si>
    <t>7314 · Legal Fees</t>
  </si>
  <si>
    <t>7315 · Outside Accounting</t>
  </si>
  <si>
    <t>7316 · Contract - Misc</t>
  </si>
  <si>
    <t>Total 7310 · Professional Services</t>
  </si>
  <si>
    <t>7317 · Printing</t>
  </si>
  <si>
    <t>7318 · Meetings/Retreats</t>
  </si>
  <si>
    <t>7319 · Employee Benefits</t>
  </si>
  <si>
    <t>7320 · Payroll Expenses</t>
  </si>
  <si>
    <t>7322 · Payroll Services</t>
  </si>
  <si>
    <t>7323 · Employer Taxes</t>
  </si>
  <si>
    <t>7324 · Employee Salary</t>
  </si>
  <si>
    <t>7320 · Payroll Expenses - Other</t>
  </si>
  <si>
    <t>Total 7320 · Payroll Expenses</t>
  </si>
  <si>
    <t>7325 · Postage/Delivery</t>
  </si>
  <si>
    <t>7326 - Website Fee</t>
  </si>
  <si>
    <t>7329 · Recruitment Expenses</t>
  </si>
  <si>
    <t>7330 · Staff Travel Expenses</t>
  </si>
  <si>
    <t>7331 · Dining</t>
  </si>
  <si>
    <t>7332 · Travel</t>
  </si>
  <si>
    <t>7333 · Lodging</t>
  </si>
  <si>
    <t>Total 7330 · Staff Travel Expenses</t>
  </si>
  <si>
    <t>7335 · Dues</t>
  </si>
  <si>
    <t>9000 - Income Tax</t>
  </si>
  <si>
    <t>Total 7300 · Operations Expenses</t>
  </si>
  <si>
    <t>Total Expense</t>
  </si>
  <si>
    <t>Net Ordinary Income</t>
  </si>
  <si>
    <t>Other Income/Expense</t>
  </si>
  <si>
    <t>Other Expense</t>
  </si>
  <si>
    <t>7400 · Anniversary Celebration</t>
  </si>
  <si>
    <t>7430 · 501c3</t>
  </si>
  <si>
    <t>Total Other Expense</t>
  </si>
  <si>
    <t>Net Other Income</t>
  </si>
  <si>
    <t>Net Income</t>
  </si>
  <si>
    <t>Jan - Aug 23</t>
  </si>
  <si>
    <t>Budget</t>
  </si>
  <si>
    <t>$ Over Budget</t>
  </si>
  <si>
    <t>Proposed 2024 Budget</t>
  </si>
  <si>
    <t>Budget Comparison</t>
  </si>
  <si>
    <t>Provider Members</t>
  </si>
  <si>
    <t>4300 - Other (Misc) Income</t>
  </si>
  <si>
    <t>4209 · MHCF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</si>
</sst>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9E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/>
    <xf numFmtId="16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4" fontId="3" fillId="4" borderId="0" xfId="0" applyNumberFormat="1" applyFont="1" applyFill="1"/>
    <xf numFmtId="4" fontId="3" fillId="0" borderId="3" xfId="0" applyNumberFormat="1" applyFont="1" applyBorder="1"/>
    <xf numFmtId="4" fontId="3" fillId="2" borderId="3" xfId="0" applyNumberFormat="1" applyFont="1" applyFill="1" applyBorder="1"/>
    <xf numFmtId="4" fontId="3" fillId="4" borderId="3" xfId="0" applyNumberFormat="1" applyFont="1" applyFill="1" applyBorder="1"/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3" fillId="4" borderId="7" xfId="0" applyNumberFormat="1" applyFont="1" applyFill="1" applyBorder="1"/>
    <xf numFmtId="4" fontId="3" fillId="0" borderId="4" xfId="0" applyNumberFormat="1" applyFont="1" applyBorder="1"/>
    <xf numFmtId="4" fontId="3" fillId="3" borderId="5" xfId="0" applyNumberFormat="1" applyFont="1" applyFill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4" fontId="3" fillId="4" borderId="5" xfId="0" applyNumberFormat="1" applyFont="1" applyFill="1" applyBorder="1"/>
    <xf numFmtId="4" fontId="3" fillId="2" borderId="4" xfId="0" applyNumberFormat="1" applyFont="1" applyFill="1" applyBorder="1"/>
    <xf numFmtId="4" fontId="3" fillId="4" borderId="4" xfId="0" applyNumberFormat="1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4" borderId="6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" fontId="3" fillId="4" borderId="9" xfId="0" applyNumberFormat="1" applyFont="1" applyFill="1" applyBorder="1"/>
    <xf numFmtId="4" fontId="3" fillId="4" borderId="10" xfId="0" applyNumberFormat="1" applyFont="1" applyFill="1" applyBorder="1"/>
    <xf numFmtId="4" fontId="3" fillId="4" borderId="11" xfId="0" applyNumberFormat="1" applyFont="1" applyFill="1" applyBorder="1"/>
    <xf numFmtId="4" fontId="3" fillId="3" borderId="9" xfId="0" applyNumberFormat="1" applyFont="1" applyFill="1" applyBorder="1"/>
    <xf numFmtId="4" fontId="3" fillId="4" borderId="13" xfId="0" applyNumberFormat="1" applyFont="1" applyFill="1" applyBorder="1"/>
    <xf numFmtId="4" fontId="3" fillId="4" borderId="12" xfId="0" applyNumberFormat="1" applyFont="1" applyFill="1" applyBorder="1"/>
    <xf numFmtId="4" fontId="3" fillId="2" borderId="9" xfId="0" applyNumberFormat="1" applyFont="1" applyFill="1" applyBorder="1"/>
    <xf numFmtId="4" fontId="2" fillId="4" borderId="14" xfId="0" applyNumberFormat="1" applyFont="1" applyFill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2" fillId="0" borderId="21" xfId="0" applyNumberFormat="1" applyFont="1" applyBorder="1"/>
    <xf numFmtId="44" fontId="2" fillId="0" borderId="2" xfId="2" applyFont="1" applyBorder="1" applyAlignment="1">
      <alignment horizontal="center"/>
    </xf>
    <xf numFmtId="44" fontId="2" fillId="0" borderId="2" xfId="2" applyFont="1" applyBorder="1" applyAlignment="1">
      <alignment horizontal="center" wrapText="1"/>
    </xf>
    <xf numFmtId="44" fontId="3" fillId="0" borderId="0" xfId="2" applyFont="1"/>
    <xf numFmtId="44" fontId="3" fillId="0" borderId="3" xfId="2" applyFont="1" applyBorder="1"/>
    <xf numFmtId="44" fontId="3" fillId="2" borderId="0" xfId="2" applyFont="1" applyFill="1"/>
    <xf numFmtId="44" fontId="3" fillId="2" borderId="3" xfId="2" applyFont="1" applyFill="1" applyBorder="1"/>
    <xf numFmtId="44" fontId="3" fillId="4" borderId="0" xfId="2" applyFont="1" applyFill="1"/>
    <xf numFmtId="44" fontId="3" fillId="4" borderId="3" xfId="2" applyFont="1" applyFill="1" applyBorder="1"/>
    <xf numFmtId="44" fontId="3" fillId="4" borderId="0" xfId="2" applyFont="1" applyFill="1" applyBorder="1"/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C1BF57C6-6D62-4FE1-939B-A5F3DC618CD2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ADA5-028D-45EE-85B2-09D1BC7F686C}">
  <sheetPr codeName="Sheet5">
    <pageSetUpPr fitToPage="1"/>
  </sheetPr>
  <dimension ref="A1:AB97"/>
  <sheetViews>
    <sheetView tabSelected="1" zoomScale="90" zoomScaleNormal="90" workbookViewId="0">
      <pane xSplit="7" ySplit="2" topLeftCell="I80" activePane="bottomRight" state="frozenSplit"/>
      <selection pane="topRight" activeCell="H1" sqref="H1"/>
      <selection pane="bottomLeft" activeCell="A3" sqref="A3"/>
      <selection pane="bottomRight" activeCell="K68" sqref="K68"/>
    </sheetView>
  </sheetViews>
  <sheetFormatPr defaultRowHeight="14.5" x14ac:dyDescent="0.35"/>
  <cols>
    <col min="1" max="6" width="3" style="3" customWidth="1"/>
    <col min="7" max="7" width="36" style="3" customWidth="1"/>
    <col min="8" max="8" width="13.36328125" bestFit="1" customWidth="1"/>
    <col min="9" max="9" width="12" bestFit="1" customWidth="1"/>
    <col min="10" max="10" width="15.54296875" bestFit="1" customWidth="1"/>
    <col min="11" max="11" width="12.1796875" bestFit="1" customWidth="1"/>
    <col min="12" max="12" width="10.90625" bestFit="1" customWidth="1"/>
    <col min="13" max="13" width="13.81640625" bestFit="1" customWidth="1"/>
    <col min="14" max="14" width="10.90625" customWidth="1"/>
    <col min="15" max="15" width="12.6328125" bestFit="1" customWidth="1"/>
    <col min="16" max="16" width="11.08984375" customWidth="1"/>
    <col min="17" max="17" width="10.36328125" customWidth="1"/>
    <col min="18" max="18" width="10" bestFit="1" customWidth="1"/>
    <col min="19" max="19" width="10.08984375" bestFit="1" customWidth="1"/>
    <col min="20" max="20" width="9.81640625" bestFit="1" customWidth="1"/>
    <col min="21" max="21" width="10.1796875" bestFit="1" customWidth="1"/>
    <col min="22" max="22" width="10.90625" customWidth="1"/>
    <col min="23" max="23" width="13.81640625" bestFit="1" customWidth="1"/>
    <col min="24" max="24" width="11" customWidth="1"/>
    <col min="25" max="25" width="15.54296875" bestFit="1" customWidth="1"/>
    <col min="26" max="26" width="10.453125" bestFit="1" customWidth="1"/>
    <col min="27" max="27" width="9.90625" customWidth="1"/>
    <col min="28" max="28" width="12.81640625" customWidth="1"/>
  </cols>
  <sheetData>
    <row r="1" spans="1:28" ht="15" thickBot="1" x14ac:dyDescent="0.4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8" customHeight="1" thickTop="1" thickBot="1" x14ac:dyDescent="0.4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5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5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5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5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5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1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5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4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5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5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75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5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6" si="12">ROUND((U12-S12),5)</f>
        <v>0</v>
      </c>
      <c r="W12" s="8">
        <f t="shared" ref="W12:X26" si="13">ROUND(H12+M12+R12,5)</f>
        <v>10604.51</v>
      </c>
      <c r="X12" s="8">
        <f t="shared" si="13"/>
        <v>22820</v>
      </c>
      <c r="Y12" s="8">
        <f t="shared" si="7"/>
        <v>-12215.49</v>
      </c>
      <c r="Z12" s="9">
        <f t="shared" ref="Z12:Z20" si="14">ROUND(K12+P12+U12,5)</f>
        <v>15770</v>
      </c>
      <c r="AA12" s="10">
        <f t="shared" ref="AA12:AA43" si="15">ROUND((Z12-X12),5)</f>
        <v>-7050</v>
      </c>
    </row>
    <row r="13" spans="1:28" x14ac:dyDescent="0.35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3"/>
        <v>85000</v>
      </c>
      <c r="Y13" s="8">
        <f t="shared" si="7"/>
        <v>-3340.47</v>
      </c>
      <c r="Z13" s="9">
        <f t="shared" si="14"/>
        <v>87500</v>
      </c>
      <c r="AA13" s="10">
        <f t="shared" si="15"/>
        <v>2500</v>
      </c>
    </row>
    <row r="14" spans="1:28" x14ac:dyDescent="0.35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3"/>
        <v>91000</v>
      </c>
      <c r="Y14" s="8">
        <f t="shared" si="7"/>
        <v>-23833.33</v>
      </c>
      <c r="Z14" s="9">
        <f t="shared" si="14"/>
        <v>107120</v>
      </c>
      <c r="AA14" s="10">
        <f t="shared" si="15"/>
        <v>16120</v>
      </c>
    </row>
    <row r="15" spans="1:28" x14ac:dyDescent="0.35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3"/>
        <v>104000</v>
      </c>
      <c r="Y15" s="8">
        <f t="shared" si="7"/>
        <v>-42369</v>
      </c>
      <c r="Z15" s="9">
        <f t="shared" si="14"/>
        <v>91000</v>
      </c>
      <c r="AA15" s="10">
        <f t="shared" si="15"/>
        <v>-13000</v>
      </c>
    </row>
    <row r="16" spans="1:28" x14ac:dyDescent="0.35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3"/>
        <v>37000</v>
      </c>
      <c r="Y16" s="8">
        <f t="shared" si="7"/>
        <v>-21758.33</v>
      </c>
      <c r="Z16" s="9">
        <f t="shared" si="14"/>
        <v>25575</v>
      </c>
      <c r="AA16" s="10">
        <f t="shared" si="15"/>
        <v>-11425</v>
      </c>
    </row>
    <row r="17" spans="1:28" x14ac:dyDescent="0.35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4"/>
        <v>18375</v>
      </c>
      <c r="AA17" s="10">
        <f t="shared" si="15"/>
        <v>18375</v>
      </c>
    </row>
    <row r="18" spans="1:28" x14ac:dyDescent="0.35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3"/>
        <v>26800</v>
      </c>
      <c r="Y18" s="8">
        <f t="shared" si="7"/>
        <v>-2600</v>
      </c>
      <c r="Z18" s="9">
        <f t="shared" si="14"/>
        <v>38100</v>
      </c>
      <c r="AA18" s="10">
        <f t="shared" si="15"/>
        <v>11300</v>
      </c>
    </row>
    <row r="19" spans="1:28" x14ac:dyDescent="0.35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3"/>
        <v>54450</v>
      </c>
      <c r="Y19" s="8">
        <f t="shared" si="7"/>
        <v>-6150</v>
      </c>
      <c r="Z19" s="9">
        <f t="shared" si="14"/>
        <v>76074</v>
      </c>
      <c r="AA19" s="10">
        <f t="shared" si="15"/>
        <v>21624</v>
      </c>
    </row>
    <row r="20" spans="1:28" ht="15" thickBot="1" x14ac:dyDescent="0.4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3"/>
        <v>12075</v>
      </c>
      <c r="Y20" s="11">
        <f t="shared" si="7"/>
        <v>525</v>
      </c>
      <c r="Z20" s="12">
        <f t="shared" si="14"/>
        <v>27720</v>
      </c>
      <c r="AA20" s="13">
        <f t="shared" si="15"/>
        <v>15645</v>
      </c>
    </row>
    <row r="21" spans="1:28" x14ac:dyDescent="0.35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3"/>
        <v>433145</v>
      </c>
      <c r="Y21" s="8">
        <f>ROUND((W21-X21),5)</f>
        <v>-111741.62</v>
      </c>
      <c r="Z21" s="9">
        <f>ROUND(K21+P21+U21,5)</f>
        <v>487234</v>
      </c>
      <c r="AA21" s="10">
        <f t="shared" si="15"/>
        <v>54089</v>
      </c>
      <c r="AB21" s="27"/>
    </row>
    <row r="22" spans="1:28" x14ac:dyDescent="0.35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5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6">ROUND(I23+N23+S23,5)</f>
        <v>7900</v>
      </c>
      <c r="Y23" s="8">
        <f t="shared" ref="Y23" si="17">ROUND((W23-X23),5)</f>
        <v>-7900</v>
      </c>
      <c r="Z23" s="9">
        <f t="shared" ref="Z23:Z26" si="18">ROUND(K23+P23+U23,5)</f>
        <v>0</v>
      </c>
      <c r="AA23" s="10">
        <f t="shared" ref="AA23" si="19">ROUND((Z23-X23),5)</f>
        <v>-7900</v>
      </c>
    </row>
    <row r="24" spans="1:28" x14ac:dyDescent="0.35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3"/>
        <v>0</v>
      </c>
      <c r="Y24" s="8">
        <f t="shared" si="7"/>
        <v>0</v>
      </c>
      <c r="Z24" s="9">
        <f t="shared" si="18"/>
        <v>0</v>
      </c>
      <c r="AA24" s="10">
        <f t="shared" si="15"/>
        <v>0</v>
      </c>
    </row>
    <row r="25" spans="1:28" x14ac:dyDescent="0.35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89" si="20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3"/>
        <v>74462.5</v>
      </c>
      <c r="Y25" s="8">
        <f t="shared" si="7"/>
        <v>-16865</v>
      </c>
      <c r="Z25" s="9">
        <f t="shared" si="18"/>
        <v>65163</v>
      </c>
      <c r="AA25" s="10">
        <f t="shared" si="15"/>
        <v>-9299.5</v>
      </c>
    </row>
    <row r="26" spans="1:28" ht="15" thickBot="1" x14ac:dyDescent="0.4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0"/>
        <v>0</v>
      </c>
      <c r="R26" s="38">
        <v>18060</v>
      </c>
      <c r="S26" s="11">
        <v>13260</v>
      </c>
      <c r="T26" s="11">
        <f>ROUND((R26-S26),5)</f>
        <v>4800</v>
      </c>
      <c r="U26" s="12">
        <v>26560</v>
      </c>
      <c r="V26" s="30">
        <f t="shared" si="12"/>
        <v>13300</v>
      </c>
      <c r="W26" s="11">
        <f>R26+M26+H26</f>
        <v>18060</v>
      </c>
      <c r="X26" s="11">
        <f t="shared" si="13"/>
        <v>13260</v>
      </c>
      <c r="Y26" s="11">
        <f t="shared" si="7"/>
        <v>4800</v>
      </c>
      <c r="Z26" s="12">
        <f t="shared" si="18"/>
        <v>26560</v>
      </c>
      <c r="AA26" s="13">
        <f>ROUND((Z26-X26),5)</f>
        <v>13300</v>
      </c>
    </row>
    <row r="27" spans="1:28" x14ac:dyDescent="0.35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0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91723</v>
      </c>
      <c r="V27" s="29">
        <f t="shared" si="12"/>
        <v>-3899.5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91723</v>
      </c>
      <c r="AA27" s="10">
        <f>ROUND((Z27-X27),5)</f>
        <v>-3899.5</v>
      </c>
    </row>
    <row r="28" spans="1:28" ht="15" thickBot="1" x14ac:dyDescent="0.4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0"/>
        <v>0</v>
      </c>
      <c r="R28" s="38">
        <v>59103</v>
      </c>
      <c r="S28" s="11">
        <v>58457</v>
      </c>
      <c r="T28" s="11">
        <f>ROUND((R28-S28),5)</f>
        <v>646</v>
      </c>
      <c r="U28" s="12">
        <v>65840.5</v>
      </c>
      <c r="V28" s="30">
        <f t="shared" si="12"/>
        <v>7383.5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65840.5</v>
      </c>
      <c r="AA28" s="13">
        <f>ROUND((Z28-X28),5)</f>
        <v>7383.5</v>
      </c>
      <c r="AB28" s="8"/>
    </row>
    <row r="29" spans="1:28" x14ac:dyDescent="0.35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Z29" si="21">ROUND(I22+I27+SUM(I28:I28),5)</f>
        <v>0</v>
      </c>
      <c r="J29" s="8">
        <f t="shared" si="21"/>
        <v>0</v>
      </c>
      <c r="K29" s="9">
        <f t="shared" si="21"/>
        <v>0</v>
      </c>
      <c r="L29" s="29">
        <f t="shared" si="21"/>
        <v>0</v>
      </c>
      <c r="M29" s="37">
        <f t="shared" si="21"/>
        <v>0</v>
      </c>
      <c r="N29" s="8">
        <f t="shared" si="21"/>
        <v>0</v>
      </c>
      <c r="O29" s="8">
        <f t="shared" si="21"/>
        <v>0</v>
      </c>
      <c r="P29" s="9">
        <f t="shared" si="21"/>
        <v>0</v>
      </c>
      <c r="Q29" s="29">
        <f t="shared" si="21"/>
        <v>0</v>
      </c>
      <c r="R29" s="37">
        <f t="shared" si="21"/>
        <v>134760.5</v>
      </c>
      <c r="S29" s="8">
        <f t="shared" si="21"/>
        <v>154079.5</v>
      </c>
      <c r="T29" s="8">
        <f t="shared" si="21"/>
        <v>-19319</v>
      </c>
      <c r="U29" s="9">
        <f t="shared" si="21"/>
        <v>157563.5</v>
      </c>
      <c r="V29" s="29">
        <f t="shared" si="21"/>
        <v>3484</v>
      </c>
      <c r="W29" s="8">
        <f t="shared" si="21"/>
        <v>134760.5</v>
      </c>
      <c r="X29" s="8">
        <f t="shared" si="21"/>
        <v>154079.5</v>
      </c>
      <c r="Y29" s="8">
        <f t="shared" si="21"/>
        <v>-19319</v>
      </c>
      <c r="Z29" s="9">
        <f t="shared" si="21"/>
        <v>157563.5</v>
      </c>
      <c r="AA29" s="10">
        <f>ROUND(AA22+AA27+SUM(AB28:AB28),5)</f>
        <v>-3899.5</v>
      </c>
      <c r="AB29" s="2"/>
    </row>
    <row r="30" spans="1:28" x14ac:dyDescent="0.35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5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0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ref="X31:X43" si="22">ROUND(I31+N31+S31,5)</f>
        <v>150</v>
      </c>
      <c r="Y31" s="8">
        <f t="shared" si="7"/>
        <v>668</v>
      </c>
      <c r="Z31" s="9">
        <f t="shared" ref="Z31:Z38" si="23">ROUND(K31+P31+U31,5)</f>
        <v>150</v>
      </c>
      <c r="AA31" s="10">
        <f t="shared" si="15"/>
        <v>0</v>
      </c>
    </row>
    <row r="32" spans="1:28" x14ac:dyDescent="0.35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0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22"/>
        <v>1560</v>
      </c>
      <c r="Y32" s="8">
        <f t="shared" si="7"/>
        <v>-181.2</v>
      </c>
      <c r="Z32" s="9">
        <f t="shared" si="23"/>
        <v>1000</v>
      </c>
      <c r="AA32" s="10">
        <f t="shared" si="15"/>
        <v>-560</v>
      </c>
    </row>
    <row r="33" spans="1:28" x14ac:dyDescent="0.35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0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22"/>
        <v>2000</v>
      </c>
      <c r="Y33" s="8">
        <f t="shared" si="7"/>
        <v>-833.3</v>
      </c>
      <c r="Z33" s="9">
        <f t="shared" si="23"/>
        <v>1750</v>
      </c>
      <c r="AA33" s="10">
        <f t="shared" si="15"/>
        <v>-250</v>
      </c>
    </row>
    <row r="34" spans="1:28" x14ac:dyDescent="0.35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0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4">R34+M34+H34</f>
        <v>1489.7199999999998</v>
      </c>
      <c r="X34" s="8">
        <f t="shared" si="22"/>
        <v>1500</v>
      </c>
      <c r="Y34" s="8">
        <f t="shared" si="7"/>
        <v>-10.28</v>
      </c>
      <c r="Z34" s="9">
        <f t="shared" si="23"/>
        <v>1500</v>
      </c>
      <c r="AA34" s="10">
        <f t="shared" si="15"/>
        <v>0</v>
      </c>
    </row>
    <row r="35" spans="1:28" x14ac:dyDescent="0.35">
      <c r="A35" s="1"/>
      <c r="B35" s="1"/>
      <c r="C35" s="1"/>
      <c r="D35" s="1"/>
      <c r="E35" s="1"/>
      <c r="F35" s="1" t="s">
        <v>35</v>
      </c>
      <c r="G35" s="1"/>
      <c r="H35" s="8">
        <v>0</v>
      </c>
      <c r="I35" s="8">
        <v>0</v>
      </c>
      <c r="J35" s="8"/>
      <c r="K35" s="9"/>
      <c r="L35" s="29">
        <f t="shared" si="10"/>
        <v>0</v>
      </c>
      <c r="M35" s="8">
        <v>15975</v>
      </c>
      <c r="N35" s="8">
        <v>19375</v>
      </c>
      <c r="O35" s="8">
        <f t="shared" si="4"/>
        <v>-3400</v>
      </c>
      <c r="P35" s="9">
        <v>26250</v>
      </c>
      <c r="Q35" s="29">
        <f t="shared" si="20"/>
        <v>6875</v>
      </c>
      <c r="R35" s="8">
        <v>0</v>
      </c>
      <c r="S35" s="8">
        <v>0</v>
      </c>
      <c r="T35" s="8">
        <f t="shared" si="5"/>
        <v>0</v>
      </c>
      <c r="U35" s="9">
        <v>0</v>
      </c>
      <c r="V35" s="29">
        <f t="shared" si="12"/>
        <v>0</v>
      </c>
      <c r="W35" s="8">
        <f t="shared" si="24"/>
        <v>15975</v>
      </c>
      <c r="X35" s="8">
        <f t="shared" si="22"/>
        <v>19375</v>
      </c>
      <c r="Y35" s="8">
        <f t="shared" si="7"/>
        <v>-3400</v>
      </c>
      <c r="Z35" s="9">
        <f t="shared" si="23"/>
        <v>26250</v>
      </c>
      <c r="AA35" s="10">
        <f t="shared" si="15"/>
        <v>6875</v>
      </c>
    </row>
    <row r="36" spans="1:28" x14ac:dyDescent="0.35">
      <c r="A36" s="1"/>
      <c r="B36" s="1"/>
      <c r="C36" s="1"/>
      <c r="D36" s="1"/>
      <c r="E36" s="1"/>
      <c r="F36" s="1" t="s">
        <v>99</v>
      </c>
      <c r="G36" s="1"/>
      <c r="H36" s="14"/>
      <c r="I36" s="14"/>
      <c r="J36" s="14"/>
      <c r="K36" s="15">
        <v>3500</v>
      </c>
      <c r="L36" s="31">
        <f t="shared" si="10"/>
        <v>3500</v>
      </c>
      <c r="M36" s="39"/>
      <c r="N36" s="14"/>
      <c r="O36" s="14"/>
      <c r="P36" s="15"/>
      <c r="Q36" s="31"/>
      <c r="R36" s="39"/>
      <c r="S36" s="14"/>
      <c r="T36" s="14"/>
      <c r="U36" s="15"/>
      <c r="V36" s="31"/>
      <c r="W36" s="14"/>
      <c r="X36" s="14"/>
      <c r="Y36" s="14"/>
      <c r="Z36" s="15">
        <f t="shared" si="23"/>
        <v>3500</v>
      </c>
      <c r="AA36" s="16">
        <f t="shared" si="15"/>
        <v>3500</v>
      </c>
    </row>
    <row r="37" spans="1:28" x14ac:dyDescent="0.35">
      <c r="A37" s="1"/>
      <c r="B37" s="1"/>
      <c r="C37" s="1"/>
      <c r="D37" s="1"/>
      <c r="E37" s="1" t="s">
        <v>36</v>
      </c>
      <c r="F37" s="1"/>
      <c r="G37" s="1"/>
      <c r="H37" s="8">
        <f>ROUND(SUM(H30:H35),5)</f>
        <v>3449.57</v>
      </c>
      <c r="I37" s="8">
        <f>ROUND(SUM(I30:I35),5)</f>
        <v>3650</v>
      </c>
      <c r="J37" s="8">
        <f>ROUND((H37-I37),5)</f>
        <v>-200.43</v>
      </c>
      <c r="K37" s="9">
        <f>ROUND(SUM(K30:K36),5)</f>
        <v>6900</v>
      </c>
      <c r="L37" s="29">
        <f>ROUND((K37-I37),5)</f>
        <v>3250</v>
      </c>
      <c r="M37" s="37">
        <f>ROUND(SUM(M30:M35),5)</f>
        <v>15999.85</v>
      </c>
      <c r="N37" s="8">
        <f>ROUND(SUM(N30:N35),5)</f>
        <v>19375</v>
      </c>
      <c r="O37" s="8">
        <f>ROUND((M37-N37),5)</f>
        <v>-3375.15</v>
      </c>
      <c r="P37" s="9">
        <f>ROUND(SUM(P30:P35),5)</f>
        <v>26250</v>
      </c>
      <c r="Q37" s="29">
        <f t="shared" si="20"/>
        <v>6875</v>
      </c>
      <c r="R37" s="37">
        <f>ROUND(SUM(R30:R35),5)</f>
        <v>1378.8</v>
      </c>
      <c r="S37" s="8">
        <f>ROUND(SUM(S30:S35),5)</f>
        <v>1560</v>
      </c>
      <c r="T37" s="8">
        <f>ROUND((R37-S37),5)</f>
        <v>-181.2</v>
      </c>
      <c r="U37" s="9">
        <f>ROUND(SUM(U30:U35),5)</f>
        <v>1000</v>
      </c>
      <c r="V37" s="29">
        <f t="shared" si="12"/>
        <v>-560</v>
      </c>
      <c r="W37" s="8">
        <f>SUM(W31:W35)</f>
        <v>20828.22</v>
      </c>
      <c r="X37" s="8">
        <f>SUM(X31:X35)</f>
        <v>24585</v>
      </c>
      <c r="Y37" s="8">
        <f>SUM(Y31:Y35)</f>
        <v>-3756.7799999999997</v>
      </c>
      <c r="Z37" s="9">
        <f>SUM(Z31:Z36)</f>
        <v>34150</v>
      </c>
      <c r="AA37" s="10">
        <f>ROUND((Z37-X37),5)</f>
        <v>9565</v>
      </c>
    </row>
    <row r="38" spans="1:28" x14ac:dyDescent="0.35">
      <c r="A38" s="1"/>
      <c r="B38" s="1"/>
      <c r="C38" s="1"/>
      <c r="D38" s="1"/>
      <c r="E38" s="1" t="s">
        <v>98</v>
      </c>
      <c r="F38" s="1"/>
      <c r="G38" s="1"/>
      <c r="H38" s="8">
        <v>1960.9</v>
      </c>
      <c r="I38" s="8">
        <v>1000</v>
      </c>
      <c r="J38" s="8">
        <f>H38-I38</f>
        <v>960.90000000000009</v>
      </c>
      <c r="K38" s="9">
        <v>5500</v>
      </c>
      <c r="L38" s="29">
        <f t="shared" si="10"/>
        <v>4500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>
        <f>R38+M38+H38</f>
        <v>1960.9</v>
      </c>
      <c r="X38" s="8">
        <f t="shared" si="22"/>
        <v>1000</v>
      </c>
      <c r="Y38" s="8">
        <f>ROUND((W38-X38),5)</f>
        <v>960.9</v>
      </c>
      <c r="Z38" s="9">
        <f t="shared" si="23"/>
        <v>5500</v>
      </c>
      <c r="AA38" s="10">
        <f t="shared" si="15"/>
        <v>4500</v>
      </c>
    </row>
    <row r="39" spans="1:28" ht="15" thickBot="1" x14ac:dyDescent="0.4">
      <c r="A39" s="1"/>
      <c r="B39" s="1"/>
      <c r="C39" s="1"/>
      <c r="D39" s="1"/>
      <c r="E39" s="1" t="s">
        <v>37</v>
      </c>
      <c r="F39" s="1"/>
      <c r="H39" s="8">
        <v>0</v>
      </c>
      <c r="I39" s="8">
        <v>0</v>
      </c>
      <c r="J39" s="8"/>
      <c r="K39" s="9"/>
      <c r="L39" s="29">
        <f t="shared" si="10"/>
        <v>0</v>
      </c>
      <c r="M39" s="37">
        <v>0</v>
      </c>
      <c r="N39" s="8"/>
      <c r="O39" s="8"/>
      <c r="P39" s="9"/>
      <c r="Q39" s="29"/>
      <c r="R39" s="37">
        <v>0</v>
      </c>
      <c r="S39" s="8">
        <v>0</v>
      </c>
      <c r="T39" s="8"/>
      <c r="U39" s="9">
        <v>0</v>
      </c>
      <c r="V39" s="29"/>
      <c r="W39" s="8"/>
      <c r="X39" s="8"/>
      <c r="Y39" s="8"/>
      <c r="Z39" s="9"/>
      <c r="AA39" s="10"/>
    </row>
    <row r="40" spans="1:28" ht="15" thickBot="1" x14ac:dyDescent="0.4">
      <c r="A40" s="1"/>
      <c r="B40" s="1"/>
      <c r="C40" s="1"/>
      <c r="D40" s="1" t="s">
        <v>38</v>
      </c>
      <c r="E40" s="1"/>
      <c r="F40" s="1"/>
      <c r="G40" s="1"/>
      <c r="H40" s="17">
        <f>ROUND(SUM(H4:H5)+H10+H21+H29+SUM(H37:H39),5)</f>
        <v>39676.720000000001</v>
      </c>
      <c r="I40" s="17">
        <f>ROUND(I5+I10+I21+I29+I37+I39+I38,5)</f>
        <v>20150</v>
      </c>
      <c r="J40" s="17">
        <f>ROUND(J5+J10+J21+J29+J37+J39+J38,5)</f>
        <v>19526.72</v>
      </c>
      <c r="K40" s="22">
        <f>ROUND(K5+K10+K21+K29+K37+K39+K38,5)</f>
        <v>34900</v>
      </c>
      <c r="L40" s="34">
        <f>ROUND(L5+L10+L21+L29+L37+L39+L38,5)</f>
        <v>14750</v>
      </c>
      <c r="M40" s="40">
        <f t="shared" ref="M40:V40" si="25">ROUND(M5+M10+M21+M29+M37+M39,5)</f>
        <v>337403.23</v>
      </c>
      <c r="N40" s="17">
        <f t="shared" si="25"/>
        <v>452520</v>
      </c>
      <c r="O40" s="17">
        <f t="shared" si="25"/>
        <v>-115116.77</v>
      </c>
      <c r="P40" s="22">
        <f t="shared" si="25"/>
        <v>513484</v>
      </c>
      <c r="Q40" s="34">
        <f t="shared" si="25"/>
        <v>60964</v>
      </c>
      <c r="R40" s="40">
        <f t="shared" si="25"/>
        <v>136139.29999999999</v>
      </c>
      <c r="S40" s="17">
        <f t="shared" si="25"/>
        <v>155639.5</v>
      </c>
      <c r="T40" s="17">
        <f t="shared" si="25"/>
        <v>-19500.2</v>
      </c>
      <c r="U40" s="22">
        <f t="shared" si="25"/>
        <v>158563.5</v>
      </c>
      <c r="V40" s="34">
        <f t="shared" si="25"/>
        <v>2924</v>
      </c>
      <c r="W40" s="17">
        <f>ROUND(W5+W10+W21+W29+W37+W39+W38,5)</f>
        <v>513219.25</v>
      </c>
      <c r="X40" s="17">
        <f>ROUND(X5+X10+X21+X29+X37+X39+X38,5)</f>
        <v>628309.5</v>
      </c>
      <c r="Y40" s="17">
        <f>ROUND(Y5+Y10+Y21+Y29+Y37+Y39+Y38,5)</f>
        <v>-115090.25</v>
      </c>
      <c r="Z40" s="22">
        <f>ROUND(Z5+Z10+Z21+Z29+Z37+Z39+Z38,5)</f>
        <v>706947.5</v>
      </c>
      <c r="AA40" s="22">
        <f>ROUND(AA5+AA10+AA21+AA29+AA37+AA39+AA38,5)</f>
        <v>71254.5</v>
      </c>
    </row>
    <row r="41" spans="1:28" x14ac:dyDescent="0.35">
      <c r="A41" s="1"/>
      <c r="B41" s="1"/>
      <c r="C41" s="1" t="s">
        <v>39</v>
      </c>
      <c r="D41" s="1"/>
      <c r="E41" s="1"/>
      <c r="F41" s="1"/>
      <c r="G41" s="1"/>
      <c r="H41" s="8">
        <f>H40</f>
        <v>39676.720000000001</v>
      </c>
      <c r="I41" s="8">
        <f>I40</f>
        <v>20150</v>
      </c>
      <c r="J41" s="8">
        <f>ROUND((H41-I41),5)</f>
        <v>19526.72</v>
      </c>
      <c r="K41" s="9">
        <f>K40</f>
        <v>34900</v>
      </c>
      <c r="L41" s="32">
        <f>ROUND((K41-I41),5)</f>
        <v>14750</v>
      </c>
      <c r="M41" s="37">
        <f>M40</f>
        <v>337403.23</v>
      </c>
      <c r="N41" s="8">
        <f>N40</f>
        <v>452520</v>
      </c>
      <c r="O41" s="8">
        <f t="shared" ref="O41" si="26">ROUND((M41-N41),5)</f>
        <v>-115116.77</v>
      </c>
      <c r="P41" s="9">
        <f>P40</f>
        <v>513484</v>
      </c>
      <c r="Q41" s="32">
        <f>ROUND((P41-N41),5)</f>
        <v>60964</v>
      </c>
      <c r="R41" s="37">
        <f>R40</f>
        <v>136139.29999999999</v>
      </c>
      <c r="S41" s="8">
        <f>S40</f>
        <v>155639.5</v>
      </c>
      <c r="T41" s="8">
        <f>ROUND((R41-S41),5)</f>
        <v>-19500.2</v>
      </c>
      <c r="U41" s="9">
        <f>U40</f>
        <v>158563.5</v>
      </c>
      <c r="V41" s="32">
        <f>ROUND((U41-S41),5)</f>
        <v>2924</v>
      </c>
      <c r="W41" s="8">
        <f>ROUND(H41+M41+R41,5)</f>
        <v>513219.25</v>
      </c>
      <c r="X41" s="8">
        <f t="shared" ref="X41" si="27">ROUND(I41+N41+S41,5)</f>
        <v>628309.5</v>
      </c>
      <c r="Y41" s="8">
        <f t="shared" si="7"/>
        <v>-115090.25</v>
      </c>
      <c r="Z41" s="9">
        <f t="shared" ref="Z41" si="28">ROUND(K41+P41+U41,5)</f>
        <v>706947.5</v>
      </c>
      <c r="AA41" s="18">
        <f t="shared" si="15"/>
        <v>78638</v>
      </c>
      <c r="AB41" s="27"/>
    </row>
    <row r="42" spans="1:28" x14ac:dyDescent="0.35">
      <c r="A42" s="1"/>
      <c r="B42" s="1"/>
      <c r="C42" s="1"/>
      <c r="D42" s="1" t="s">
        <v>40</v>
      </c>
      <c r="E42" s="1"/>
      <c r="F42" s="1"/>
      <c r="G42" s="1"/>
      <c r="H42" s="8"/>
      <c r="I42" s="8"/>
      <c r="J42" s="8"/>
      <c r="K42" s="9"/>
      <c r="L42" s="29">
        <f t="shared" si="10"/>
        <v>0</v>
      </c>
      <c r="M42" s="37"/>
      <c r="N42" s="8"/>
      <c r="O42" s="8"/>
      <c r="P42" s="9"/>
      <c r="Q42" s="29"/>
      <c r="R42" s="37"/>
      <c r="S42" s="8"/>
      <c r="T42" s="8"/>
      <c r="U42" s="9"/>
      <c r="V42" s="29"/>
      <c r="W42" s="8"/>
      <c r="X42" s="8"/>
      <c r="Y42" s="8"/>
      <c r="Z42" s="9"/>
      <c r="AA42" s="10"/>
    </row>
    <row r="43" spans="1:28" x14ac:dyDescent="0.35">
      <c r="A43" s="1"/>
      <c r="B43" s="1"/>
      <c r="C43" s="1"/>
      <c r="D43" s="1"/>
      <c r="E43" s="1" t="s">
        <v>41</v>
      </c>
      <c r="F43" s="1"/>
      <c r="G43" s="1"/>
      <c r="H43" s="8">
        <v>252.97</v>
      </c>
      <c r="I43" s="8">
        <v>5275</v>
      </c>
      <c r="J43" s="8">
        <f>ROUND((H43-I43),5)</f>
        <v>-5022.03</v>
      </c>
      <c r="K43" s="9">
        <v>11305</v>
      </c>
      <c r="L43" s="29">
        <f>ROUND((K43-I43),5)</f>
        <v>6030</v>
      </c>
      <c r="M43" s="37">
        <v>0</v>
      </c>
      <c r="N43" s="8">
        <v>2000</v>
      </c>
      <c r="O43" s="8">
        <f t="shared" ref="O43:O83" si="29">ROUND((M43-N43),5)</f>
        <v>-2000</v>
      </c>
      <c r="P43" s="9">
        <v>2000</v>
      </c>
      <c r="Q43" s="29">
        <f t="shared" si="20"/>
        <v>0</v>
      </c>
      <c r="R43" s="37">
        <v>0</v>
      </c>
      <c r="S43" s="8">
        <v>0</v>
      </c>
      <c r="T43" s="8">
        <f t="shared" ref="T43:T83" si="30">ROUND((R43-S43),5)</f>
        <v>0</v>
      </c>
      <c r="U43" s="9">
        <v>0</v>
      </c>
      <c r="V43" s="29">
        <f t="shared" si="12"/>
        <v>0</v>
      </c>
      <c r="W43" s="8">
        <f t="shared" ref="W43:W47" si="31">R43+M43+H43</f>
        <v>252.97</v>
      </c>
      <c r="X43" s="8">
        <f t="shared" si="22"/>
        <v>7275</v>
      </c>
      <c r="Y43" s="8">
        <f t="shared" ref="Y43:Y83" si="32">ROUND((W43-X43),5)</f>
        <v>-7022.03</v>
      </c>
      <c r="Z43" s="9">
        <f t="shared" ref="Z43:Z46" si="33">ROUND(K43+P43+U43,5)</f>
        <v>13305</v>
      </c>
      <c r="AA43" s="10">
        <f t="shared" si="15"/>
        <v>6030</v>
      </c>
    </row>
    <row r="44" spans="1:28" x14ac:dyDescent="0.35">
      <c r="A44" s="1"/>
      <c r="B44" s="1"/>
      <c r="C44" s="1"/>
      <c r="D44" s="1"/>
      <c r="E44" s="1" t="s">
        <v>42</v>
      </c>
      <c r="F44" s="1"/>
      <c r="G44" s="1"/>
      <c r="H44" s="8"/>
      <c r="I44" s="8"/>
      <c r="J44" s="8"/>
      <c r="K44" s="9"/>
      <c r="L44" s="29">
        <f t="shared" si="10"/>
        <v>0</v>
      </c>
      <c r="M44" s="37"/>
      <c r="N44" s="8"/>
      <c r="O44" s="8"/>
      <c r="P44" s="9"/>
      <c r="Q44" s="29"/>
      <c r="R44" s="37"/>
      <c r="S44" s="8">
        <v>0</v>
      </c>
      <c r="T44" s="8"/>
      <c r="U44" s="9">
        <v>0</v>
      </c>
      <c r="V44" s="29"/>
      <c r="W44" s="8">
        <f t="shared" si="31"/>
        <v>0</v>
      </c>
      <c r="X44" s="8"/>
      <c r="Y44" s="8"/>
      <c r="Z44" s="9"/>
      <c r="AA44" s="10"/>
    </row>
    <row r="45" spans="1:28" x14ac:dyDescent="0.35">
      <c r="A45" s="1"/>
      <c r="B45" s="1"/>
      <c r="C45" s="1"/>
      <c r="D45" s="1"/>
      <c r="E45" s="1"/>
      <c r="F45" s="1" t="s">
        <v>43</v>
      </c>
      <c r="G45" s="1"/>
      <c r="H45" s="8">
        <v>0</v>
      </c>
      <c r="I45" s="8">
        <v>0</v>
      </c>
      <c r="J45" s="8"/>
      <c r="K45" s="9"/>
      <c r="L45" s="29">
        <f t="shared" si="10"/>
        <v>0</v>
      </c>
      <c r="M45" s="37">
        <v>0</v>
      </c>
      <c r="N45" s="8">
        <v>0</v>
      </c>
      <c r="O45" s="8">
        <f t="shared" si="29"/>
        <v>0</v>
      </c>
      <c r="P45" s="9"/>
      <c r="Q45" s="29">
        <f t="shared" si="20"/>
        <v>0</v>
      </c>
      <c r="R45" s="37">
        <v>1867.14</v>
      </c>
      <c r="S45" s="8">
        <v>0</v>
      </c>
      <c r="T45" s="8">
        <f t="shared" si="30"/>
        <v>1867.14</v>
      </c>
      <c r="U45" s="9">
        <v>41594</v>
      </c>
      <c r="V45" s="29">
        <f t="shared" si="12"/>
        <v>41594</v>
      </c>
      <c r="W45" s="8">
        <f t="shared" si="31"/>
        <v>1867.14</v>
      </c>
      <c r="X45" s="8">
        <f t="shared" ref="X45:X92" si="34">ROUND(I45+N45+S45,5)</f>
        <v>0</v>
      </c>
      <c r="Y45" s="8">
        <f t="shared" si="32"/>
        <v>1867.14</v>
      </c>
      <c r="Z45" s="9">
        <f t="shared" si="33"/>
        <v>41594</v>
      </c>
      <c r="AA45" s="10">
        <f>ROUND((Z45-X45),5)</f>
        <v>41594</v>
      </c>
    </row>
    <row r="46" spans="1:28" ht="15" thickBot="1" x14ac:dyDescent="0.4">
      <c r="A46" s="1"/>
      <c r="B46" s="1"/>
      <c r="C46" s="1"/>
      <c r="D46" s="1"/>
      <c r="E46" s="1"/>
      <c r="F46" s="1" t="s">
        <v>44</v>
      </c>
      <c r="G46" s="1"/>
      <c r="H46" s="11">
        <v>0</v>
      </c>
      <c r="I46" s="11">
        <v>0</v>
      </c>
      <c r="J46" s="11"/>
      <c r="K46" s="12"/>
      <c r="L46" s="30">
        <f t="shared" si="10"/>
        <v>0</v>
      </c>
      <c r="M46" s="38">
        <v>0</v>
      </c>
      <c r="N46" s="11">
        <v>0</v>
      </c>
      <c r="O46" s="11">
        <f t="shared" si="29"/>
        <v>0</v>
      </c>
      <c r="P46" s="12"/>
      <c r="Q46" s="30">
        <f t="shared" si="20"/>
        <v>0</v>
      </c>
      <c r="R46" s="38">
        <v>28156.62</v>
      </c>
      <c r="S46" s="11">
        <v>42798.68</v>
      </c>
      <c r="T46" s="11">
        <f t="shared" si="30"/>
        <v>-14642.06</v>
      </c>
      <c r="U46" s="12">
        <v>33129</v>
      </c>
      <c r="V46" s="30">
        <f t="shared" si="12"/>
        <v>-9669.68</v>
      </c>
      <c r="W46" s="11">
        <f t="shared" si="31"/>
        <v>28156.62</v>
      </c>
      <c r="X46" s="11">
        <f t="shared" si="34"/>
        <v>42798.68</v>
      </c>
      <c r="Y46" s="11">
        <f t="shared" si="32"/>
        <v>-14642.06</v>
      </c>
      <c r="Z46" s="12">
        <f t="shared" si="33"/>
        <v>33129</v>
      </c>
      <c r="AA46" s="13">
        <f t="shared" ref="AA46" si="35">ROUND((Z46-X46),5)</f>
        <v>-9669.68</v>
      </c>
    </row>
    <row r="47" spans="1:28" x14ac:dyDescent="0.35">
      <c r="A47" s="1"/>
      <c r="B47" s="1"/>
      <c r="C47" s="1"/>
      <c r="D47" s="1"/>
      <c r="E47" s="1" t="s">
        <v>45</v>
      </c>
      <c r="F47" s="1"/>
      <c r="G47" s="1"/>
      <c r="H47" s="8">
        <f>ROUND(SUM(H44:H46),5)</f>
        <v>0</v>
      </c>
      <c r="I47" s="8">
        <f t="shared" ref="I47:J47" si="36">ROUND(SUM(I44:I46),5)</f>
        <v>0</v>
      </c>
      <c r="J47" s="8">
        <f t="shared" si="36"/>
        <v>0</v>
      </c>
      <c r="K47" s="9">
        <f>ROUND(SUM(K44:K46),5)</f>
        <v>0</v>
      </c>
      <c r="L47" s="29">
        <f>ROUND(SUM(L44:L46),5)</f>
        <v>0</v>
      </c>
      <c r="M47" s="37">
        <f>ROUND(SUM(M44:M46),5)</f>
        <v>0</v>
      </c>
      <c r="N47" s="8">
        <f>ROUND(SUM(N44:N46),5)</f>
        <v>0</v>
      </c>
      <c r="O47" s="8">
        <f t="shared" si="29"/>
        <v>0</v>
      </c>
      <c r="P47" s="9">
        <f>ROUND(SUM(P44:P46),5)</f>
        <v>0</v>
      </c>
      <c r="Q47" s="29">
        <f>ROUND(SUM(Q44:Q46),5)</f>
        <v>0</v>
      </c>
      <c r="R47" s="37">
        <f>ROUND(SUM(R44:R46),5)</f>
        <v>30023.759999999998</v>
      </c>
      <c r="S47" s="8">
        <f>ROUND(SUM(S44:S46),5)</f>
        <v>42798.68</v>
      </c>
      <c r="T47" s="8">
        <f t="shared" si="30"/>
        <v>-12774.92</v>
      </c>
      <c r="U47" s="9">
        <f>ROUND(SUM(U44:U46),5)</f>
        <v>74723</v>
      </c>
      <c r="V47" s="29">
        <f>ROUND(SUM(V44:V46),5)</f>
        <v>31924.32</v>
      </c>
      <c r="W47" s="8">
        <f t="shared" si="31"/>
        <v>30023.759999999998</v>
      </c>
      <c r="X47" s="8">
        <f t="shared" si="34"/>
        <v>42798.68</v>
      </c>
      <c r="Y47" s="8">
        <f t="shared" si="32"/>
        <v>-12774.92</v>
      </c>
      <c r="Z47" s="9">
        <f>ROUND(K47+P47+U47,5)</f>
        <v>74723</v>
      </c>
      <c r="AA47" s="10">
        <f>ROUND(SUM(AA44:AA46),5)</f>
        <v>31924.32</v>
      </c>
    </row>
    <row r="48" spans="1:28" x14ac:dyDescent="0.35">
      <c r="A48" s="1"/>
      <c r="B48" s="1"/>
      <c r="C48" s="1"/>
      <c r="D48" s="1"/>
      <c r="E48" s="1" t="s">
        <v>46</v>
      </c>
      <c r="F48" s="1"/>
      <c r="G48" s="1"/>
      <c r="H48" s="8"/>
      <c r="I48" s="8"/>
      <c r="J48" s="8"/>
      <c r="K48" s="9"/>
      <c r="L48" s="29">
        <f t="shared" si="10"/>
        <v>0</v>
      </c>
      <c r="M48" s="37"/>
      <c r="N48" s="8"/>
      <c r="O48" s="8"/>
      <c r="P48" s="9"/>
      <c r="Q48" s="29"/>
      <c r="R48" s="37"/>
      <c r="S48" s="8"/>
      <c r="T48" s="8"/>
      <c r="U48" s="9"/>
      <c r="V48" s="29"/>
      <c r="W48" s="8"/>
      <c r="X48" s="8"/>
      <c r="Y48" s="8"/>
      <c r="Z48" s="9"/>
      <c r="AA48" s="10"/>
    </row>
    <row r="49" spans="1:27" x14ac:dyDescent="0.35">
      <c r="A49" s="1"/>
      <c r="B49" s="1"/>
      <c r="C49" s="1"/>
      <c r="D49" s="1"/>
      <c r="E49" s="1"/>
      <c r="F49" s="1" t="s">
        <v>47</v>
      </c>
      <c r="G49" s="1"/>
      <c r="H49" s="45">
        <v>1582.87</v>
      </c>
      <c r="I49" s="45">
        <v>3120</v>
      </c>
      <c r="J49" s="45">
        <f>ROUND((H49-I49),5)</f>
        <v>-1537.13</v>
      </c>
      <c r="K49" s="47">
        <v>3203</v>
      </c>
      <c r="L49" s="51">
        <f>K49-I49</f>
        <v>83</v>
      </c>
      <c r="M49" s="37">
        <v>0</v>
      </c>
      <c r="N49" s="8">
        <v>0</v>
      </c>
      <c r="O49" s="8">
        <f t="shared" si="29"/>
        <v>0</v>
      </c>
      <c r="P49" s="9">
        <v>0</v>
      </c>
      <c r="Q49" s="29">
        <f t="shared" si="20"/>
        <v>0</v>
      </c>
      <c r="R49" s="37">
        <v>0</v>
      </c>
      <c r="S49" s="8">
        <v>0</v>
      </c>
      <c r="T49" s="8">
        <f t="shared" si="30"/>
        <v>0</v>
      </c>
      <c r="U49" s="9">
        <v>0</v>
      </c>
      <c r="V49" s="29">
        <f t="shared" ref="V49:V63" si="37">ROUND((U49-S49),5)</f>
        <v>0</v>
      </c>
      <c r="W49" s="8">
        <f t="shared" ref="W49:W54" si="38">R49+M49+H49</f>
        <v>1582.87</v>
      </c>
      <c r="X49" s="8">
        <f t="shared" si="34"/>
        <v>3120</v>
      </c>
      <c r="Y49" s="8">
        <f t="shared" si="32"/>
        <v>-1537.13</v>
      </c>
      <c r="Z49" s="9">
        <f t="shared" ref="Z49:Z83" si="39">ROUND(K49+P49+U49,5)</f>
        <v>3203</v>
      </c>
      <c r="AA49" s="10">
        <f t="shared" ref="AA49:AA63" si="40">ROUND((Z49-X49),5)</f>
        <v>83</v>
      </c>
    </row>
    <row r="50" spans="1:27" x14ac:dyDescent="0.35">
      <c r="A50" s="1"/>
      <c r="B50" s="1"/>
      <c r="C50" s="1"/>
      <c r="D50" s="1"/>
      <c r="E50" s="1"/>
      <c r="F50" s="1" t="s">
        <v>48</v>
      </c>
      <c r="G50" s="1"/>
      <c r="H50" s="45">
        <v>10561.6</v>
      </c>
      <c r="I50" s="45">
        <v>15936</v>
      </c>
      <c r="J50" s="45">
        <f>ROUND((H50-I50),5)</f>
        <v>-5374.4</v>
      </c>
      <c r="K50" s="47">
        <v>16339</v>
      </c>
      <c r="L50" s="51">
        <f>K50-I50</f>
        <v>403</v>
      </c>
      <c r="M50" s="37">
        <v>0</v>
      </c>
      <c r="N50" s="8">
        <v>0</v>
      </c>
      <c r="O50" s="8">
        <f t="shared" si="29"/>
        <v>0</v>
      </c>
      <c r="P50" s="9">
        <v>0</v>
      </c>
      <c r="Q50" s="29">
        <f t="shared" si="20"/>
        <v>0</v>
      </c>
      <c r="R50" s="37">
        <v>0</v>
      </c>
      <c r="S50" s="8">
        <v>0</v>
      </c>
      <c r="T50" s="8">
        <f t="shared" si="30"/>
        <v>0</v>
      </c>
      <c r="U50" s="9">
        <v>0</v>
      </c>
      <c r="V50" s="29">
        <f t="shared" si="37"/>
        <v>0</v>
      </c>
      <c r="W50" s="8">
        <f t="shared" si="38"/>
        <v>10561.6</v>
      </c>
      <c r="X50" s="8">
        <f t="shared" si="34"/>
        <v>15936</v>
      </c>
      <c r="Y50" s="8">
        <f t="shared" si="32"/>
        <v>-5374.4</v>
      </c>
      <c r="Z50" s="9">
        <f t="shared" si="39"/>
        <v>16339</v>
      </c>
      <c r="AA50" s="10">
        <f t="shared" si="40"/>
        <v>403</v>
      </c>
    </row>
    <row r="51" spans="1:27" x14ac:dyDescent="0.35">
      <c r="A51" s="1"/>
      <c r="B51" s="1"/>
      <c r="C51" s="1"/>
      <c r="D51" s="1"/>
      <c r="E51" s="1"/>
      <c r="F51" s="1" t="s">
        <v>49</v>
      </c>
      <c r="G51" s="1"/>
      <c r="H51" s="45">
        <v>1748</v>
      </c>
      <c r="I51" s="45">
        <v>3689</v>
      </c>
      <c r="J51" s="45">
        <f>ROUND((H51-I51),5)</f>
        <v>-1941</v>
      </c>
      <c r="K51" s="47">
        <v>2000</v>
      </c>
      <c r="L51" s="51">
        <f>K51-I51</f>
        <v>-1689</v>
      </c>
      <c r="M51" s="37">
        <v>0</v>
      </c>
      <c r="N51" s="8">
        <v>0</v>
      </c>
      <c r="O51" s="8">
        <f t="shared" si="29"/>
        <v>0</v>
      </c>
      <c r="P51" s="9">
        <v>0</v>
      </c>
      <c r="Q51" s="29">
        <f t="shared" si="20"/>
        <v>0</v>
      </c>
      <c r="R51" s="37">
        <v>0</v>
      </c>
      <c r="S51" s="8">
        <v>0</v>
      </c>
      <c r="T51" s="8">
        <f t="shared" si="30"/>
        <v>0</v>
      </c>
      <c r="U51" s="9">
        <v>0</v>
      </c>
      <c r="V51" s="29">
        <f t="shared" si="37"/>
        <v>0</v>
      </c>
      <c r="W51" s="8">
        <f t="shared" si="38"/>
        <v>1748</v>
      </c>
      <c r="X51" s="8">
        <f t="shared" si="34"/>
        <v>3689</v>
      </c>
      <c r="Y51" s="8">
        <f t="shared" si="32"/>
        <v>-1941</v>
      </c>
      <c r="Z51" s="9">
        <f t="shared" si="39"/>
        <v>2000</v>
      </c>
      <c r="AA51" s="10">
        <f t="shared" si="40"/>
        <v>-1689</v>
      </c>
    </row>
    <row r="52" spans="1:27" x14ac:dyDescent="0.35">
      <c r="A52" s="1"/>
      <c r="B52" s="1"/>
      <c r="C52" s="1"/>
      <c r="D52" s="1"/>
      <c r="E52" s="1"/>
      <c r="F52" s="1" t="s">
        <v>50</v>
      </c>
      <c r="G52" s="1"/>
      <c r="H52" s="45">
        <v>6918.36</v>
      </c>
      <c r="I52" s="45">
        <v>8240</v>
      </c>
      <c r="J52" s="45">
        <f>ROUND((H52-I52),5)</f>
        <v>-1321.64</v>
      </c>
      <c r="K52" s="47">
        <v>9824</v>
      </c>
      <c r="L52" s="51">
        <f>K52-I52</f>
        <v>1584</v>
      </c>
      <c r="M52" s="37">
        <v>0</v>
      </c>
      <c r="N52" s="8">
        <v>0</v>
      </c>
      <c r="O52" s="8">
        <f t="shared" si="29"/>
        <v>0</v>
      </c>
      <c r="P52" s="9">
        <v>0</v>
      </c>
      <c r="Q52" s="29">
        <f t="shared" si="20"/>
        <v>0</v>
      </c>
      <c r="R52" s="37">
        <v>0</v>
      </c>
      <c r="S52" s="8">
        <v>0</v>
      </c>
      <c r="T52" s="8">
        <f t="shared" si="30"/>
        <v>0</v>
      </c>
      <c r="U52" s="9">
        <v>0</v>
      </c>
      <c r="V52" s="29">
        <f t="shared" si="37"/>
        <v>0</v>
      </c>
      <c r="W52" s="8">
        <f t="shared" si="38"/>
        <v>6918.36</v>
      </c>
      <c r="X52" s="8">
        <f t="shared" si="34"/>
        <v>8240</v>
      </c>
      <c r="Y52" s="8">
        <f t="shared" si="32"/>
        <v>-1321.64</v>
      </c>
      <c r="Z52" s="9">
        <f t="shared" si="39"/>
        <v>9824</v>
      </c>
      <c r="AA52" s="10">
        <f t="shared" si="40"/>
        <v>1584</v>
      </c>
    </row>
    <row r="53" spans="1:27" x14ac:dyDescent="0.35">
      <c r="A53" s="1"/>
      <c r="B53" s="1"/>
      <c r="C53" s="1"/>
      <c r="D53" s="1"/>
      <c r="E53" s="1"/>
      <c r="F53" s="1" t="s">
        <v>51</v>
      </c>
      <c r="G53" s="1"/>
      <c r="H53" s="45">
        <v>589.49</v>
      </c>
      <c r="I53" s="45">
        <v>0</v>
      </c>
      <c r="J53" s="45">
        <f>ROUND((H53-I53),5)</f>
        <v>589.49</v>
      </c>
      <c r="K53" s="47">
        <v>600</v>
      </c>
      <c r="L53" s="51">
        <f>K53-I53</f>
        <v>600</v>
      </c>
      <c r="M53" s="37">
        <v>0</v>
      </c>
      <c r="N53" s="8">
        <v>0</v>
      </c>
      <c r="O53" s="8">
        <f t="shared" si="29"/>
        <v>0</v>
      </c>
      <c r="P53" s="9">
        <v>0</v>
      </c>
      <c r="Q53" s="29">
        <f t="shared" si="20"/>
        <v>0</v>
      </c>
      <c r="R53" s="37">
        <v>0</v>
      </c>
      <c r="S53" s="8">
        <v>0</v>
      </c>
      <c r="T53" s="8">
        <f t="shared" si="30"/>
        <v>0</v>
      </c>
      <c r="U53" s="9">
        <v>0</v>
      </c>
      <c r="V53" s="29">
        <f t="shared" si="37"/>
        <v>0</v>
      </c>
      <c r="W53" s="8">
        <f t="shared" si="38"/>
        <v>589.49</v>
      </c>
      <c r="X53" s="8">
        <f t="shared" si="34"/>
        <v>0</v>
      </c>
      <c r="Y53" s="8">
        <f t="shared" si="32"/>
        <v>589.49</v>
      </c>
      <c r="Z53" s="9">
        <f t="shared" si="39"/>
        <v>600</v>
      </c>
      <c r="AA53" s="10">
        <f t="shared" si="40"/>
        <v>600</v>
      </c>
    </row>
    <row r="54" spans="1:27" x14ac:dyDescent="0.35">
      <c r="A54" s="1"/>
      <c r="B54" s="1"/>
      <c r="C54" s="1"/>
      <c r="D54" s="1"/>
      <c r="E54" s="1"/>
      <c r="F54" s="1" t="s">
        <v>52</v>
      </c>
      <c r="G54" s="1"/>
      <c r="H54" s="8"/>
      <c r="I54" s="8"/>
      <c r="J54" s="8"/>
      <c r="K54" s="9"/>
      <c r="L54" s="29">
        <f t="shared" si="10"/>
        <v>0</v>
      </c>
      <c r="M54" s="37"/>
      <c r="N54" s="8">
        <v>0</v>
      </c>
      <c r="O54" s="8">
        <f t="shared" si="29"/>
        <v>0</v>
      </c>
      <c r="P54" s="9"/>
      <c r="Q54" s="29">
        <f t="shared" si="20"/>
        <v>0</v>
      </c>
      <c r="R54" s="37">
        <v>0</v>
      </c>
      <c r="S54" s="8">
        <v>0</v>
      </c>
      <c r="T54" s="8">
        <f t="shared" si="30"/>
        <v>0</v>
      </c>
      <c r="U54" s="9">
        <v>16200</v>
      </c>
      <c r="V54" s="29">
        <f t="shared" si="37"/>
        <v>16200</v>
      </c>
      <c r="W54" s="8">
        <f t="shared" si="38"/>
        <v>0</v>
      </c>
      <c r="X54" s="8">
        <f t="shared" si="34"/>
        <v>0</v>
      </c>
      <c r="Y54" s="8">
        <f t="shared" si="32"/>
        <v>0</v>
      </c>
      <c r="Z54" s="9">
        <f t="shared" si="39"/>
        <v>16200</v>
      </c>
      <c r="AA54" s="10">
        <f t="shared" si="40"/>
        <v>16200</v>
      </c>
    </row>
    <row r="55" spans="1:27" x14ac:dyDescent="0.35">
      <c r="A55" s="1"/>
      <c r="B55" s="1"/>
      <c r="C55" s="1"/>
      <c r="D55" s="1"/>
      <c r="E55" s="1"/>
      <c r="F55" s="1" t="s">
        <v>53</v>
      </c>
      <c r="G55" s="1"/>
      <c r="H55" s="8">
        <v>6363.36</v>
      </c>
      <c r="I55" s="8">
        <v>9300</v>
      </c>
      <c r="J55" s="8">
        <f>ROUND((H55-I55),5)</f>
        <v>-2936.64</v>
      </c>
      <c r="K55" s="9">
        <v>12575</v>
      </c>
      <c r="L55" s="10">
        <f t="shared" si="10"/>
        <v>3275</v>
      </c>
      <c r="M55" s="8">
        <v>0</v>
      </c>
      <c r="N55" s="8">
        <v>0</v>
      </c>
      <c r="O55" s="8">
        <f t="shared" si="29"/>
        <v>0</v>
      </c>
      <c r="P55" s="9">
        <v>0</v>
      </c>
      <c r="Q55" s="10">
        <f t="shared" si="20"/>
        <v>0</v>
      </c>
      <c r="R55" s="8">
        <v>0</v>
      </c>
      <c r="S55" s="8">
        <v>0</v>
      </c>
      <c r="T55" s="8">
        <f t="shared" si="30"/>
        <v>0</v>
      </c>
      <c r="U55" s="9">
        <v>0</v>
      </c>
      <c r="V55" s="10">
        <f t="shared" si="37"/>
        <v>0</v>
      </c>
      <c r="W55" s="8">
        <f>R55+M55+H55</f>
        <v>6363.36</v>
      </c>
      <c r="X55" s="8">
        <f t="shared" si="34"/>
        <v>9300</v>
      </c>
      <c r="Y55" s="8">
        <f t="shared" si="32"/>
        <v>-2936.64</v>
      </c>
      <c r="Z55" s="9">
        <f t="shared" si="39"/>
        <v>12575</v>
      </c>
      <c r="AA55" s="10">
        <f t="shared" si="40"/>
        <v>3275</v>
      </c>
    </row>
    <row r="56" spans="1:27" x14ac:dyDescent="0.35">
      <c r="A56" s="1"/>
      <c r="B56" s="1"/>
      <c r="C56" s="1"/>
      <c r="D56" s="1"/>
      <c r="E56" s="1"/>
      <c r="F56" s="1" t="s">
        <v>54</v>
      </c>
      <c r="G56" s="1"/>
      <c r="H56" s="8">
        <v>1957.26</v>
      </c>
      <c r="I56" s="8">
        <v>2000</v>
      </c>
      <c r="J56" s="8">
        <f>ROUND((H56-I56),5)</f>
        <v>-42.74</v>
      </c>
      <c r="K56" s="9">
        <v>2000</v>
      </c>
      <c r="L56" s="29">
        <f t="shared" si="10"/>
        <v>0</v>
      </c>
      <c r="M56" s="37">
        <v>0</v>
      </c>
      <c r="N56" s="8">
        <v>0</v>
      </c>
      <c r="O56" s="8">
        <f t="shared" si="29"/>
        <v>0</v>
      </c>
      <c r="P56" s="9">
        <v>0</v>
      </c>
      <c r="Q56" s="29">
        <f t="shared" si="20"/>
        <v>0</v>
      </c>
      <c r="R56" s="37">
        <v>0</v>
      </c>
      <c r="S56" s="8">
        <v>0</v>
      </c>
      <c r="T56" s="8">
        <f t="shared" si="30"/>
        <v>0</v>
      </c>
      <c r="U56" s="9">
        <v>0</v>
      </c>
      <c r="V56" s="29">
        <f t="shared" si="37"/>
        <v>0</v>
      </c>
      <c r="W56" s="8">
        <f>R56+M56+H56</f>
        <v>1957.26</v>
      </c>
      <c r="X56" s="8">
        <f t="shared" si="34"/>
        <v>2000</v>
      </c>
      <c r="Y56" s="8">
        <f t="shared" si="32"/>
        <v>-42.74</v>
      </c>
      <c r="Z56" s="9">
        <f t="shared" si="39"/>
        <v>2000</v>
      </c>
      <c r="AA56" s="10">
        <f t="shared" si="40"/>
        <v>0</v>
      </c>
    </row>
    <row r="57" spans="1:27" x14ac:dyDescent="0.35">
      <c r="A57" s="1"/>
      <c r="B57" s="1"/>
      <c r="C57" s="1"/>
      <c r="D57" s="1"/>
      <c r="E57" s="1"/>
      <c r="F57" s="1" t="s">
        <v>55</v>
      </c>
      <c r="G57" s="1"/>
      <c r="H57" s="8">
        <v>699.92</v>
      </c>
      <c r="I57" s="8">
        <v>2265</v>
      </c>
      <c r="J57" s="8">
        <f>ROUND((H57-I57),5)</f>
        <v>-1565.08</v>
      </c>
      <c r="K57" s="9">
        <v>1015</v>
      </c>
      <c r="L57" s="29">
        <f t="shared" si="10"/>
        <v>-1250</v>
      </c>
      <c r="M57" s="37">
        <v>0</v>
      </c>
      <c r="N57" s="8">
        <v>0</v>
      </c>
      <c r="O57" s="8">
        <f t="shared" si="29"/>
        <v>0</v>
      </c>
      <c r="P57" s="9">
        <v>0</v>
      </c>
      <c r="Q57" s="29">
        <f t="shared" si="20"/>
        <v>0</v>
      </c>
      <c r="R57" s="37">
        <v>0</v>
      </c>
      <c r="S57" s="8">
        <v>0</v>
      </c>
      <c r="T57" s="8">
        <f t="shared" si="30"/>
        <v>0</v>
      </c>
      <c r="U57" s="9">
        <v>0</v>
      </c>
      <c r="V57" s="29">
        <f t="shared" si="37"/>
        <v>0</v>
      </c>
      <c r="W57" s="8">
        <f t="shared" ref="W57:W62" si="41">R57+M57+H57</f>
        <v>699.92</v>
      </c>
      <c r="X57" s="8">
        <f t="shared" si="34"/>
        <v>2265</v>
      </c>
      <c r="Y57" s="8">
        <f t="shared" si="32"/>
        <v>-1565.08</v>
      </c>
      <c r="Z57" s="9">
        <f t="shared" si="39"/>
        <v>1015</v>
      </c>
      <c r="AA57" s="10">
        <f t="shared" si="40"/>
        <v>-1250</v>
      </c>
    </row>
    <row r="58" spans="1:27" x14ac:dyDescent="0.35">
      <c r="A58" s="1"/>
      <c r="B58" s="1"/>
      <c r="C58" s="1"/>
      <c r="D58" s="1"/>
      <c r="E58" s="1"/>
      <c r="F58" s="1" t="s">
        <v>56</v>
      </c>
      <c r="G58" s="1"/>
      <c r="H58" s="8"/>
      <c r="I58" s="8"/>
      <c r="J58" s="8"/>
      <c r="K58" s="9"/>
      <c r="L58" s="29">
        <f t="shared" si="10"/>
        <v>0</v>
      </c>
      <c r="M58" s="37"/>
      <c r="N58" s="8"/>
      <c r="O58" s="8"/>
      <c r="P58" s="9"/>
      <c r="Q58" s="29"/>
      <c r="R58" s="37"/>
      <c r="S58" s="8">
        <v>0</v>
      </c>
      <c r="T58" s="8"/>
      <c r="U58" s="9">
        <v>0</v>
      </c>
      <c r="V58" s="29">
        <f t="shared" si="37"/>
        <v>0</v>
      </c>
      <c r="W58" s="8"/>
      <c r="X58" s="8"/>
      <c r="Y58" s="8"/>
      <c r="Z58" s="9"/>
      <c r="AA58" s="10"/>
    </row>
    <row r="59" spans="1:27" x14ac:dyDescent="0.35">
      <c r="A59" s="1"/>
      <c r="B59" s="1"/>
      <c r="C59" s="1"/>
      <c r="D59" s="1"/>
      <c r="E59" s="1"/>
      <c r="F59" s="1"/>
      <c r="G59" s="1" t="s">
        <v>57</v>
      </c>
      <c r="H59" s="8">
        <v>175</v>
      </c>
      <c r="I59" s="8">
        <v>360</v>
      </c>
      <c r="J59" s="8">
        <f t="shared" ref="J59:J64" si="42">ROUND((H59-I59),5)</f>
        <v>-185</v>
      </c>
      <c r="K59" s="9">
        <v>300</v>
      </c>
      <c r="L59" s="29">
        <f t="shared" si="10"/>
        <v>-60</v>
      </c>
      <c r="M59" s="37">
        <v>0</v>
      </c>
      <c r="N59" s="8">
        <v>0</v>
      </c>
      <c r="O59" s="8">
        <f t="shared" si="29"/>
        <v>0</v>
      </c>
      <c r="P59" s="9">
        <v>0</v>
      </c>
      <c r="Q59" s="29">
        <f t="shared" si="20"/>
        <v>0</v>
      </c>
      <c r="R59" s="37">
        <v>0</v>
      </c>
      <c r="S59" s="8">
        <v>0</v>
      </c>
      <c r="T59" s="8">
        <f t="shared" si="30"/>
        <v>0</v>
      </c>
      <c r="U59" s="9">
        <v>0</v>
      </c>
      <c r="V59" s="29">
        <f t="shared" si="37"/>
        <v>0</v>
      </c>
      <c r="W59" s="8">
        <f t="shared" si="41"/>
        <v>175</v>
      </c>
      <c r="X59" s="8">
        <f t="shared" si="34"/>
        <v>360</v>
      </c>
      <c r="Y59" s="8">
        <f t="shared" si="32"/>
        <v>-185</v>
      </c>
      <c r="Z59" s="9">
        <f t="shared" si="39"/>
        <v>300</v>
      </c>
      <c r="AA59" s="10">
        <f t="shared" si="40"/>
        <v>-60</v>
      </c>
    </row>
    <row r="60" spans="1:27" x14ac:dyDescent="0.35">
      <c r="A60" s="1"/>
      <c r="B60" s="1"/>
      <c r="C60" s="1"/>
      <c r="D60" s="1"/>
      <c r="E60" s="1"/>
      <c r="F60" s="1"/>
      <c r="G60" s="1" t="s">
        <v>58</v>
      </c>
      <c r="H60" s="8">
        <v>52000</v>
      </c>
      <c r="I60" s="8">
        <v>79300</v>
      </c>
      <c r="J60" s="8">
        <f t="shared" si="42"/>
        <v>-27300</v>
      </c>
      <c r="K60" s="9">
        <v>79920</v>
      </c>
      <c r="L60" s="29">
        <f t="shared" si="10"/>
        <v>620</v>
      </c>
      <c r="M60" s="37">
        <v>0</v>
      </c>
      <c r="N60" s="8">
        <v>0</v>
      </c>
      <c r="O60" s="8">
        <f t="shared" si="29"/>
        <v>0</v>
      </c>
      <c r="P60" s="9">
        <v>0</v>
      </c>
      <c r="Q60" s="29">
        <f t="shared" si="20"/>
        <v>0</v>
      </c>
      <c r="R60" s="37">
        <v>0</v>
      </c>
      <c r="S60" s="8">
        <v>0</v>
      </c>
      <c r="T60" s="8">
        <f t="shared" si="30"/>
        <v>0</v>
      </c>
      <c r="U60" s="9">
        <v>0</v>
      </c>
      <c r="V60" s="29">
        <f t="shared" si="37"/>
        <v>0</v>
      </c>
      <c r="W60" s="8">
        <f t="shared" si="41"/>
        <v>52000</v>
      </c>
      <c r="X60" s="8">
        <f t="shared" si="34"/>
        <v>79300</v>
      </c>
      <c r="Y60" s="8">
        <f t="shared" si="32"/>
        <v>-27300</v>
      </c>
      <c r="Z60" s="9">
        <f t="shared" si="39"/>
        <v>79920</v>
      </c>
      <c r="AA60" s="10">
        <f t="shared" si="40"/>
        <v>620</v>
      </c>
    </row>
    <row r="61" spans="1:27" x14ac:dyDescent="0.35">
      <c r="A61" s="1"/>
      <c r="B61" s="1"/>
      <c r="C61" s="1"/>
      <c r="D61" s="1"/>
      <c r="E61" s="1"/>
      <c r="F61" s="1"/>
      <c r="G61" s="1" t="s">
        <v>59</v>
      </c>
      <c r="H61" s="8"/>
      <c r="I61" s="8">
        <v>500</v>
      </c>
      <c r="J61" s="8">
        <f t="shared" si="42"/>
        <v>-500</v>
      </c>
      <c r="K61" s="9">
        <v>500</v>
      </c>
      <c r="L61" s="29">
        <f t="shared" si="10"/>
        <v>0</v>
      </c>
      <c r="M61" s="37">
        <v>0</v>
      </c>
      <c r="N61" s="8">
        <v>0</v>
      </c>
      <c r="O61" s="8">
        <f t="shared" si="29"/>
        <v>0</v>
      </c>
      <c r="P61" s="9">
        <v>0</v>
      </c>
      <c r="Q61" s="29">
        <f t="shared" si="20"/>
        <v>0</v>
      </c>
      <c r="R61" s="37">
        <v>0</v>
      </c>
      <c r="S61" s="8">
        <v>0</v>
      </c>
      <c r="T61" s="8">
        <f t="shared" si="30"/>
        <v>0</v>
      </c>
      <c r="U61" s="9">
        <v>0</v>
      </c>
      <c r="V61" s="29">
        <f t="shared" si="37"/>
        <v>0</v>
      </c>
      <c r="W61" s="8">
        <f t="shared" si="41"/>
        <v>0</v>
      </c>
      <c r="X61" s="8">
        <f t="shared" si="34"/>
        <v>500</v>
      </c>
      <c r="Y61" s="8">
        <f t="shared" si="32"/>
        <v>-500</v>
      </c>
      <c r="Z61" s="9">
        <f t="shared" si="39"/>
        <v>500</v>
      </c>
      <c r="AA61" s="10">
        <f t="shared" si="40"/>
        <v>0</v>
      </c>
    </row>
    <row r="62" spans="1:27" x14ac:dyDescent="0.35">
      <c r="A62" s="1"/>
      <c r="B62" s="1"/>
      <c r="C62" s="1"/>
      <c r="D62" s="1"/>
      <c r="E62" s="1"/>
      <c r="F62" s="1"/>
      <c r="G62" s="1" t="s">
        <v>60</v>
      </c>
      <c r="H62" s="8">
        <v>5608.5</v>
      </c>
      <c r="I62" s="8">
        <v>19920</v>
      </c>
      <c r="J62" s="8">
        <f t="shared" si="42"/>
        <v>-14311.5</v>
      </c>
      <c r="K62" s="9">
        <v>19920</v>
      </c>
      <c r="L62" s="29">
        <f t="shared" si="10"/>
        <v>0</v>
      </c>
      <c r="M62" s="37">
        <v>0</v>
      </c>
      <c r="N62" s="8">
        <v>0</v>
      </c>
      <c r="O62" s="8">
        <f t="shared" si="29"/>
        <v>0</v>
      </c>
      <c r="P62" s="9">
        <v>0</v>
      </c>
      <c r="Q62" s="29">
        <f t="shared" si="20"/>
        <v>0</v>
      </c>
      <c r="R62" s="37">
        <v>0</v>
      </c>
      <c r="S62" s="8">
        <v>0</v>
      </c>
      <c r="T62" s="8">
        <f t="shared" si="30"/>
        <v>0</v>
      </c>
      <c r="U62" s="9">
        <v>0</v>
      </c>
      <c r="V62" s="29">
        <f t="shared" si="37"/>
        <v>0</v>
      </c>
      <c r="W62" s="8">
        <f t="shared" si="41"/>
        <v>5608.5</v>
      </c>
      <c r="X62" s="8">
        <f t="shared" si="34"/>
        <v>19920</v>
      </c>
      <c r="Y62" s="8">
        <f t="shared" si="32"/>
        <v>-14311.5</v>
      </c>
      <c r="Z62" s="9">
        <f t="shared" si="39"/>
        <v>19920</v>
      </c>
      <c r="AA62" s="10">
        <f t="shared" si="40"/>
        <v>0</v>
      </c>
    </row>
    <row r="63" spans="1:27" ht="15" thickBot="1" x14ac:dyDescent="0.4">
      <c r="A63" s="1"/>
      <c r="B63" s="1"/>
      <c r="C63" s="1"/>
      <c r="D63" s="1"/>
      <c r="E63" s="1"/>
      <c r="F63" s="1"/>
      <c r="G63" s="1" t="s">
        <v>61</v>
      </c>
      <c r="H63" s="11">
        <v>680</v>
      </c>
      <c r="I63" s="11">
        <v>1020</v>
      </c>
      <c r="J63" s="11">
        <f t="shared" si="42"/>
        <v>-340</v>
      </c>
      <c r="K63" s="12">
        <v>1020</v>
      </c>
      <c r="L63" s="30">
        <f t="shared" si="10"/>
        <v>0</v>
      </c>
      <c r="M63" s="38">
        <v>0</v>
      </c>
      <c r="N63" s="11">
        <v>0</v>
      </c>
      <c r="O63" s="11">
        <f t="shared" si="29"/>
        <v>0</v>
      </c>
      <c r="P63" s="12">
        <v>0</v>
      </c>
      <c r="Q63" s="30">
        <f t="shared" si="20"/>
        <v>0</v>
      </c>
      <c r="R63" s="38">
        <v>0</v>
      </c>
      <c r="S63" s="11">
        <v>0</v>
      </c>
      <c r="T63" s="11">
        <f t="shared" si="30"/>
        <v>0</v>
      </c>
      <c r="U63" s="12">
        <v>0</v>
      </c>
      <c r="V63" s="30">
        <f t="shared" si="37"/>
        <v>0</v>
      </c>
      <c r="W63" s="11">
        <f>R63+M63+H63</f>
        <v>680</v>
      </c>
      <c r="X63" s="11">
        <f t="shared" si="34"/>
        <v>1020</v>
      </c>
      <c r="Y63" s="11">
        <f t="shared" si="32"/>
        <v>-340</v>
      </c>
      <c r="Z63" s="12">
        <f t="shared" si="39"/>
        <v>1020</v>
      </c>
      <c r="AA63" s="13">
        <f t="shared" si="40"/>
        <v>0</v>
      </c>
    </row>
    <row r="64" spans="1:27" x14ac:dyDescent="0.35">
      <c r="A64" s="1"/>
      <c r="B64" s="1"/>
      <c r="C64" s="1"/>
      <c r="D64" s="1"/>
      <c r="E64" s="1"/>
      <c r="F64" s="1" t="s">
        <v>62</v>
      </c>
      <c r="G64" s="1"/>
      <c r="H64" s="8">
        <f>ROUND(SUM(H58:H63),5)</f>
        <v>58463.5</v>
      </c>
      <c r="I64" s="8">
        <f>ROUND(SUM(I58:I63),5)</f>
        <v>101100</v>
      </c>
      <c r="J64" s="8">
        <f t="shared" si="42"/>
        <v>-42636.5</v>
      </c>
      <c r="K64" s="9">
        <f>ROUND(SUM(K58:K63),5)</f>
        <v>101660</v>
      </c>
      <c r="L64" s="29">
        <f>ROUND(SUM(L58:L63),5)</f>
        <v>560</v>
      </c>
      <c r="M64" s="37">
        <f>ROUND(SUM(M58:M63),5)</f>
        <v>0</v>
      </c>
      <c r="N64" s="8">
        <f>ROUND(SUM(N58:N63),5)</f>
        <v>0</v>
      </c>
      <c r="O64" s="8">
        <f t="shared" si="29"/>
        <v>0</v>
      </c>
      <c r="P64" s="9">
        <f>ROUND(SUM(P58:P63),5)</f>
        <v>0</v>
      </c>
      <c r="Q64" s="29">
        <f>ROUND(SUM(Q58:Q63),5)</f>
        <v>0</v>
      </c>
      <c r="R64" s="37">
        <f>ROUND(SUM(R58:R63),5)</f>
        <v>0</v>
      </c>
      <c r="S64" s="8">
        <v>0</v>
      </c>
      <c r="T64" s="8">
        <f t="shared" si="30"/>
        <v>0</v>
      </c>
      <c r="U64" s="9"/>
      <c r="V64" s="29">
        <f>ROUND(SUM(V58:V63),5)</f>
        <v>0</v>
      </c>
      <c r="W64" s="8">
        <f>ROUND(SUM(W59:W63),5)</f>
        <v>58463.5</v>
      </c>
      <c r="X64" s="8">
        <f t="shared" si="34"/>
        <v>101100</v>
      </c>
      <c r="Y64" s="8">
        <f t="shared" si="32"/>
        <v>-42636.5</v>
      </c>
      <c r="Z64" s="9">
        <f>ROUND(K64+P64+U64,5)</f>
        <v>101660</v>
      </c>
      <c r="AA64" s="10">
        <f>ROUND(SUM(AA58:AA63),5)</f>
        <v>560</v>
      </c>
    </row>
    <row r="65" spans="1:27" x14ac:dyDescent="0.35">
      <c r="A65" s="1"/>
      <c r="B65" s="1"/>
      <c r="C65" s="1"/>
      <c r="D65" s="1"/>
      <c r="E65" s="1"/>
      <c r="F65" s="1" t="s">
        <v>63</v>
      </c>
      <c r="G65" s="1"/>
      <c r="H65" s="8">
        <v>0</v>
      </c>
      <c r="I65" s="8">
        <v>0</v>
      </c>
      <c r="J65" s="8">
        <f>ROUND((H68-I65),5)</f>
        <v>0</v>
      </c>
      <c r="K65" s="9">
        <v>0</v>
      </c>
      <c r="L65" s="29">
        <f t="shared" si="10"/>
        <v>0</v>
      </c>
      <c r="M65" s="37">
        <v>0</v>
      </c>
      <c r="N65" s="8">
        <v>275</v>
      </c>
      <c r="O65" s="8">
        <f t="shared" si="29"/>
        <v>-275</v>
      </c>
      <c r="P65" s="9">
        <v>275</v>
      </c>
      <c r="Q65" s="29">
        <f t="shared" si="20"/>
        <v>0</v>
      </c>
      <c r="R65" s="37">
        <v>0</v>
      </c>
      <c r="S65" s="8">
        <v>0</v>
      </c>
      <c r="T65" s="8">
        <f t="shared" si="30"/>
        <v>0</v>
      </c>
      <c r="U65" s="9">
        <v>0</v>
      </c>
      <c r="V65" s="29">
        <f t="shared" ref="V65:V72" si="43">ROUND((U65-S65),5)</f>
        <v>0</v>
      </c>
      <c r="W65" s="8">
        <f>R65+M65+H65</f>
        <v>0</v>
      </c>
      <c r="X65" s="8">
        <f t="shared" si="34"/>
        <v>275</v>
      </c>
      <c r="Y65" s="8">
        <f t="shared" si="32"/>
        <v>-275</v>
      </c>
      <c r="Z65" s="9">
        <f t="shared" si="39"/>
        <v>275</v>
      </c>
      <c r="AA65" s="10">
        <f t="shared" ref="AA65:AA72" si="44">ROUND((Z65-X65),5)</f>
        <v>0</v>
      </c>
    </row>
    <row r="66" spans="1:27" x14ac:dyDescent="0.35">
      <c r="A66" s="1"/>
      <c r="B66" s="1"/>
      <c r="C66" s="1"/>
      <c r="D66" s="1"/>
      <c r="E66" s="1"/>
      <c r="F66" s="1" t="s">
        <v>64</v>
      </c>
      <c r="G66" s="1"/>
      <c r="H66" s="8">
        <v>4798.6499999999996</v>
      </c>
      <c r="I66" s="8">
        <v>8700</v>
      </c>
      <c r="J66" s="8">
        <f>ROUND((H66-I66),5)</f>
        <v>-3901.35</v>
      </c>
      <c r="K66" s="9">
        <v>9788</v>
      </c>
      <c r="L66" s="29">
        <f t="shared" si="10"/>
        <v>1088</v>
      </c>
      <c r="M66" s="37">
        <v>0</v>
      </c>
      <c r="N66" s="8">
        <v>100</v>
      </c>
      <c r="O66" s="8">
        <f t="shared" si="29"/>
        <v>-100</v>
      </c>
      <c r="P66" s="9">
        <v>100</v>
      </c>
      <c r="Q66" s="29">
        <f t="shared" si="20"/>
        <v>0</v>
      </c>
      <c r="R66" s="37">
        <v>0</v>
      </c>
      <c r="S66" s="8">
        <v>0</v>
      </c>
      <c r="T66" s="8">
        <f t="shared" si="30"/>
        <v>0</v>
      </c>
      <c r="U66" s="9">
        <v>0</v>
      </c>
      <c r="V66" s="29">
        <f t="shared" si="43"/>
        <v>0</v>
      </c>
      <c r="W66" s="8">
        <f t="shared" ref="W66:W72" si="45">R66+M66+H66</f>
        <v>4798.6499999999996</v>
      </c>
      <c r="X66" s="8">
        <f t="shared" si="34"/>
        <v>8800</v>
      </c>
      <c r="Y66" s="8">
        <f t="shared" si="32"/>
        <v>-4001.35</v>
      </c>
      <c r="Z66" s="9">
        <f t="shared" si="39"/>
        <v>9888</v>
      </c>
      <c r="AA66" s="10">
        <f t="shared" si="44"/>
        <v>1088</v>
      </c>
    </row>
    <row r="67" spans="1:27" x14ac:dyDescent="0.35">
      <c r="A67" s="1"/>
      <c r="B67" s="1"/>
      <c r="C67" s="1"/>
      <c r="D67" s="1"/>
      <c r="E67" s="1"/>
      <c r="F67" s="1" t="s">
        <v>65</v>
      </c>
      <c r="G67" s="1"/>
      <c r="H67" s="8">
        <v>28483.52</v>
      </c>
      <c r="I67" s="8">
        <v>44630</v>
      </c>
      <c r="J67" s="8">
        <f>ROUND((H67-I67),5)</f>
        <v>-16146.48</v>
      </c>
      <c r="K67" s="9">
        <v>47750</v>
      </c>
      <c r="L67" s="29">
        <f t="shared" si="10"/>
        <v>3120</v>
      </c>
      <c r="M67" s="37">
        <v>0</v>
      </c>
      <c r="N67" s="8">
        <v>0</v>
      </c>
      <c r="O67" s="8">
        <f t="shared" si="29"/>
        <v>0</v>
      </c>
      <c r="P67" s="9"/>
      <c r="Q67" s="29">
        <f t="shared" si="20"/>
        <v>0</v>
      </c>
      <c r="R67" s="37">
        <v>0</v>
      </c>
      <c r="S67" s="8">
        <v>0</v>
      </c>
      <c r="T67" s="8">
        <f t="shared" si="30"/>
        <v>0</v>
      </c>
      <c r="U67" s="9">
        <v>0</v>
      </c>
      <c r="V67" s="29">
        <f t="shared" si="43"/>
        <v>0</v>
      </c>
      <c r="W67" s="8">
        <f t="shared" si="45"/>
        <v>28483.52</v>
      </c>
      <c r="X67" s="8">
        <f t="shared" si="34"/>
        <v>44630</v>
      </c>
      <c r="Y67" s="8">
        <f t="shared" si="32"/>
        <v>-16146.48</v>
      </c>
      <c r="Z67" s="9">
        <f t="shared" si="39"/>
        <v>47750</v>
      </c>
      <c r="AA67" s="10">
        <f t="shared" si="44"/>
        <v>3120</v>
      </c>
    </row>
    <row r="68" spans="1:27" x14ac:dyDescent="0.35">
      <c r="A68" s="1"/>
      <c r="B68" s="1"/>
      <c r="C68" s="1"/>
      <c r="D68" s="1"/>
      <c r="E68" s="1"/>
      <c r="F68" s="1" t="s">
        <v>66</v>
      </c>
      <c r="G68" s="1"/>
      <c r="H68" s="8"/>
      <c r="I68" s="8"/>
      <c r="J68" s="8"/>
      <c r="K68" s="9"/>
      <c r="L68" s="29">
        <f t="shared" si="10"/>
        <v>0</v>
      </c>
      <c r="M68" s="37"/>
      <c r="N68" s="8"/>
      <c r="O68" s="8"/>
      <c r="P68" s="9"/>
      <c r="Q68" s="29"/>
      <c r="R68" s="37"/>
      <c r="S68" s="8">
        <v>0</v>
      </c>
      <c r="T68" s="8"/>
      <c r="U68" s="9">
        <v>0</v>
      </c>
      <c r="V68" s="29">
        <f t="shared" si="43"/>
        <v>0</v>
      </c>
      <c r="W68" s="8"/>
      <c r="X68" s="8"/>
      <c r="Y68" s="8"/>
      <c r="Z68" s="9"/>
      <c r="AA68" s="10"/>
    </row>
    <row r="69" spans="1:27" x14ac:dyDescent="0.35">
      <c r="A69" s="1"/>
      <c r="B69" s="1"/>
      <c r="C69" s="1"/>
      <c r="D69" s="1"/>
      <c r="E69" s="1"/>
      <c r="F69" s="1"/>
      <c r="G69" s="1" t="s">
        <v>67</v>
      </c>
      <c r="H69" s="8">
        <v>1015.1</v>
      </c>
      <c r="I69" s="8">
        <v>1440</v>
      </c>
      <c r="J69" s="8">
        <f>ROUND((H69-I69),5)</f>
        <v>-424.9</v>
      </c>
      <c r="K69" s="9">
        <v>1540</v>
      </c>
      <c r="L69" s="29">
        <f t="shared" si="10"/>
        <v>100</v>
      </c>
      <c r="M69" s="37">
        <v>0</v>
      </c>
      <c r="N69" s="8">
        <v>0</v>
      </c>
      <c r="O69" s="8">
        <f t="shared" si="29"/>
        <v>0</v>
      </c>
      <c r="P69" s="9">
        <v>0</v>
      </c>
      <c r="Q69" s="29">
        <f t="shared" si="20"/>
        <v>0</v>
      </c>
      <c r="R69" s="37">
        <v>0</v>
      </c>
      <c r="S69" s="8">
        <v>0</v>
      </c>
      <c r="T69" s="8">
        <f t="shared" si="30"/>
        <v>0</v>
      </c>
      <c r="U69" s="9">
        <v>0</v>
      </c>
      <c r="V69" s="29">
        <f t="shared" si="43"/>
        <v>0</v>
      </c>
      <c r="W69" s="8">
        <f t="shared" si="45"/>
        <v>1015.1</v>
      </c>
      <c r="X69" s="8">
        <f t="shared" si="34"/>
        <v>1440</v>
      </c>
      <c r="Y69" s="8">
        <f t="shared" si="32"/>
        <v>-424.9</v>
      </c>
      <c r="Z69" s="9">
        <f t="shared" si="39"/>
        <v>1540</v>
      </c>
      <c r="AA69" s="10">
        <f t="shared" si="44"/>
        <v>100</v>
      </c>
    </row>
    <row r="70" spans="1:27" x14ac:dyDescent="0.35">
      <c r="A70" s="1"/>
      <c r="B70" s="1"/>
      <c r="C70" s="1"/>
      <c r="D70" s="1"/>
      <c r="E70" s="1"/>
      <c r="F70" s="1"/>
      <c r="G70" s="1" t="s">
        <v>68</v>
      </c>
      <c r="H70" s="8">
        <v>19460.62</v>
      </c>
      <c r="I70" s="8">
        <v>27710</v>
      </c>
      <c r="J70" s="8">
        <f>ROUND((H70-I70),5)</f>
        <v>-8249.3799999999992</v>
      </c>
      <c r="K70" s="9">
        <v>31215</v>
      </c>
      <c r="L70" s="29">
        <f t="shared" si="10"/>
        <v>3505</v>
      </c>
      <c r="M70" s="37">
        <v>0</v>
      </c>
      <c r="N70" s="8">
        <v>0</v>
      </c>
      <c r="O70" s="8">
        <f t="shared" si="29"/>
        <v>0</v>
      </c>
      <c r="P70" s="9">
        <v>0</v>
      </c>
      <c r="Q70" s="29">
        <f t="shared" si="20"/>
        <v>0</v>
      </c>
      <c r="R70" s="37">
        <v>0</v>
      </c>
      <c r="S70" s="8">
        <v>0</v>
      </c>
      <c r="T70" s="8">
        <f t="shared" si="30"/>
        <v>0</v>
      </c>
      <c r="U70" s="9">
        <v>0</v>
      </c>
      <c r="V70" s="29">
        <f t="shared" si="43"/>
        <v>0</v>
      </c>
      <c r="W70" s="8">
        <f t="shared" si="45"/>
        <v>19460.62</v>
      </c>
      <c r="X70" s="8">
        <f t="shared" si="34"/>
        <v>27710</v>
      </c>
      <c r="Y70" s="8">
        <f t="shared" si="32"/>
        <v>-8249.3799999999992</v>
      </c>
      <c r="Z70" s="9">
        <f t="shared" si="39"/>
        <v>31215</v>
      </c>
      <c r="AA70" s="10">
        <f t="shared" si="44"/>
        <v>3505</v>
      </c>
    </row>
    <row r="71" spans="1:27" x14ac:dyDescent="0.35">
      <c r="A71" s="1"/>
      <c r="B71" s="1"/>
      <c r="C71" s="1"/>
      <c r="D71" s="1"/>
      <c r="E71" s="1"/>
      <c r="F71" s="1"/>
      <c r="G71" s="1" t="s">
        <v>69</v>
      </c>
      <c r="H71" s="8">
        <v>234978.05</v>
      </c>
      <c r="I71" s="8">
        <v>355000</v>
      </c>
      <c r="J71" s="8">
        <f>ROUND((H71-I71),5)</f>
        <v>-120021.95</v>
      </c>
      <c r="K71" s="9">
        <v>386322</v>
      </c>
      <c r="L71" s="29">
        <f t="shared" si="10"/>
        <v>31322</v>
      </c>
      <c r="M71" s="37">
        <v>0</v>
      </c>
      <c r="N71" s="8">
        <v>0</v>
      </c>
      <c r="O71" s="8">
        <f t="shared" si="29"/>
        <v>0</v>
      </c>
      <c r="P71" s="9">
        <v>0</v>
      </c>
      <c r="Q71" s="29">
        <f t="shared" si="20"/>
        <v>0</v>
      </c>
      <c r="R71" s="37">
        <v>0</v>
      </c>
      <c r="S71" s="8">
        <v>0</v>
      </c>
      <c r="T71" s="8">
        <f t="shared" si="30"/>
        <v>0</v>
      </c>
      <c r="U71" s="9">
        <v>0</v>
      </c>
      <c r="V71" s="29">
        <f t="shared" si="43"/>
        <v>0</v>
      </c>
      <c r="W71" s="8">
        <f t="shared" si="45"/>
        <v>234978.05</v>
      </c>
      <c r="X71" s="8">
        <f t="shared" si="34"/>
        <v>355000</v>
      </c>
      <c r="Y71" s="8">
        <f t="shared" si="32"/>
        <v>-120021.95</v>
      </c>
      <c r="Z71" s="9">
        <f t="shared" si="39"/>
        <v>386322</v>
      </c>
      <c r="AA71" s="10">
        <f t="shared" si="44"/>
        <v>31322</v>
      </c>
    </row>
    <row r="72" spans="1:27" ht="15" thickBot="1" x14ac:dyDescent="0.4">
      <c r="A72" s="1"/>
      <c r="B72" s="1"/>
      <c r="C72" s="1"/>
      <c r="D72" s="1"/>
      <c r="E72" s="1"/>
      <c r="F72" s="1"/>
      <c r="G72" s="1" t="s">
        <v>70</v>
      </c>
      <c r="H72" s="11"/>
      <c r="I72" s="11"/>
      <c r="J72" s="11"/>
      <c r="K72" s="12"/>
      <c r="L72" s="30">
        <f t="shared" si="10"/>
        <v>0</v>
      </c>
      <c r="M72" s="38">
        <v>0</v>
      </c>
      <c r="N72" s="11">
        <v>0</v>
      </c>
      <c r="O72" s="11">
        <f t="shared" si="29"/>
        <v>0</v>
      </c>
      <c r="P72" s="12">
        <v>0</v>
      </c>
      <c r="Q72" s="30">
        <f t="shared" si="20"/>
        <v>0</v>
      </c>
      <c r="R72" s="38">
        <v>0</v>
      </c>
      <c r="S72" s="11">
        <v>0</v>
      </c>
      <c r="T72" s="11">
        <f t="shared" si="30"/>
        <v>0</v>
      </c>
      <c r="U72" s="12">
        <v>0</v>
      </c>
      <c r="V72" s="30">
        <f t="shared" si="43"/>
        <v>0</v>
      </c>
      <c r="W72" s="11">
        <f t="shared" si="45"/>
        <v>0</v>
      </c>
      <c r="X72" s="11">
        <f t="shared" si="34"/>
        <v>0</v>
      </c>
      <c r="Y72" s="11">
        <f t="shared" si="32"/>
        <v>0</v>
      </c>
      <c r="Z72" s="12">
        <f t="shared" si="39"/>
        <v>0</v>
      </c>
      <c r="AA72" s="13">
        <f t="shared" si="44"/>
        <v>0</v>
      </c>
    </row>
    <row r="73" spans="1:27" x14ac:dyDescent="0.35">
      <c r="A73" s="1"/>
      <c r="B73" s="1"/>
      <c r="C73" s="1"/>
      <c r="D73" s="1"/>
      <c r="E73" s="1"/>
      <c r="F73" s="1" t="s">
        <v>71</v>
      </c>
      <c r="G73" s="1"/>
      <c r="H73" s="8">
        <f>ROUND(SUM(H68:H72),5)</f>
        <v>255453.77</v>
      </c>
      <c r="I73" s="8">
        <f>ROUND(SUM(I68:I72),5)</f>
        <v>384150</v>
      </c>
      <c r="J73" s="8">
        <f>ROUND((H73-I73),5)</f>
        <v>-128696.23</v>
      </c>
      <c r="K73" s="9">
        <f>ROUND(SUM(K68:K72),5)</f>
        <v>419077</v>
      </c>
      <c r="L73" s="29">
        <f>ROUND(SUM(L68:L72),5)</f>
        <v>34927</v>
      </c>
      <c r="M73" s="37">
        <f>ROUND(SUM(M68:M72),5)</f>
        <v>0</v>
      </c>
      <c r="N73" s="8">
        <f>ROUND(SUM(N68:N72),5)</f>
        <v>0</v>
      </c>
      <c r="O73" s="8">
        <f t="shared" si="29"/>
        <v>0</v>
      </c>
      <c r="P73" s="9">
        <f>ROUND(SUM(P68:P72),5)</f>
        <v>0</v>
      </c>
      <c r="Q73" s="29">
        <f>ROUND(SUM(Q68:Q72),5)</f>
        <v>0</v>
      </c>
      <c r="R73" s="37">
        <f>ROUND(SUM(R68:R72),5)</f>
        <v>0</v>
      </c>
      <c r="S73" s="8">
        <f>ROUND(SUM(S68:S72),5)</f>
        <v>0</v>
      </c>
      <c r="T73" s="8">
        <f t="shared" si="30"/>
        <v>0</v>
      </c>
      <c r="U73" s="9">
        <f>ROUND(SUM(U68:U72),5)</f>
        <v>0</v>
      </c>
      <c r="V73" s="29">
        <f>ROUND(SUM(V68:V72),5)</f>
        <v>0</v>
      </c>
      <c r="W73" s="8">
        <f>ROUND(SUM(W68:W72),5)</f>
        <v>255453.77</v>
      </c>
      <c r="X73" s="8">
        <f t="shared" si="34"/>
        <v>384150</v>
      </c>
      <c r="Y73" s="8">
        <f t="shared" si="32"/>
        <v>-128696.23</v>
      </c>
      <c r="Z73" s="9">
        <f>ROUND(K73+P73+U73,5)</f>
        <v>419077</v>
      </c>
      <c r="AA73" s="10">
        <f>ROUND(SUM(AA68:AA72),5)</f>
        <v>34927</v>
      </c>
    </row>
    <row r="74" spans="1:27" x14ac:dyDescent="0.35">
      <c r="A74" s="1"/>
      <c r="B74" s="1"/>
      <c r="C74" s="1"/>
      <c r="D74" s="1"/>
      <c r="E74" s="1"/>
      <c r="F74" s="1" t="s">
        <v>72</v>
      </c>
      <c r="G74" s="1"/>
      <c r="H74" s="8">
        <v>92.21</v>
      </c>
      <c r="I74" s="8">
        <v>180</v>
      </c>
      <c r="J74" s="8">
        <f>ROUND((H74-I74),5)</f>
        <v>-87.79</v>
      </c>
      <c r="K74" s="9">
        <v>144</v>
      </c>
      <c r="L74" s="29">
        <f t="shared" si="10"/>
        <v>-36</v>
      </c>
      <c r="M74" s="37">
        <v>0</v>
      </c>
      <c r="N74" s="8">
        <v>250</v>
      </c>
      <c r="O74" s="8">
        <f>ROUND((M74-N74),5)</f>
        <v>-250</v>
      </c>
      <c r="P74" s="9">
        <v>250</v>
      </c>
      <c r="Q74" s="29">
        <f t="shared" si="20"/>
        <v>0</v>
      </c>
      <c r="R74" s="37">
        <v>0</v>
      </c>
      <c r="S74" s="8">
        <v>0</v>
      </c>
      <c r="T74" s="8">
        <f t="shared" si="30"/>
        <v>0</v>
      </c>
      <c r="U74" s="9">
        <v>0</v>
      </c>
      <c r="V74" s="29">
        <f t="shared" ref="V74:V80" si="46">ROUND((U74-S74),5)</f>
        <v>0</v>
      </c>
      <c r="W74" s="8">
        <f>R74+M74+H74</f>
        <v>92.21</v>
      </c>
      <c r="X74" s="8">
        <f t="shared" si="34"/>
        <v>430</v>
      </c>
      <c r="Y74" s="8">
        <f t="shared" si="32"/>
        <v>-337.79</v>
      </c>
      <c r="Z74" s="9">
        <f t="shared" si="39"/>
        <v>394</v>
      </c>
      <c r="AA74" s="10">
        <f t="shared" ref="AA74:AA80" si="47">ROUND((Z74-X74),5)</f>
        <v>-36</v>
      </c>
    </row>
    <row r="75" spans="1:27" x14ac:dyDescent="0.35">
      <c r="A75" s="1"/>
      <c r="B75" s="1"/>
      <c r="C75" s="1"/>
      <c r="D75" s="1"/>
      <c r="E75" s="1"/>
      <c r="F75" s="1" t="s">
        <v>73</v>
      </c>
      <c r="G75" s="1"/>
      <c r="H75" s="8">
        <v>1010</v>
      </c>
      <c r="I75" s="8">
        <v>12010</v>
      </c>
      <c r="J75" s="8">
        <f>ROUND((H75-I75),5)</f>
        <v>-11000</v>
      </c>
      <c r="K75" s="9">
        <v>12860</v>
      </c>
      <c r="L75" s="29">
        <f t="shared" si="10"/>
        <v>850</v>
      </c>
      <c r="M75" s="37">
        <v>0</v>
      </c>
      <c r="N75" s="8">
        <v>0</v>
      </c>
      <c r="O75" s="8">
        <f t="shared" si="29"/>
        <v>0</v>
      </c>
      <c r="P75" s="9">
        <v>0</v>
      </c>
      <c r="Q75" s="29">
        <f t="shared" si="20"/>
        <v>0</v>
      </c>
      <c r="R75" s="37">
        <v>0</v>
      </c>
      <c r="S75" s="8">
        <v>0</v>
      </c>
      <c r="T75" s="8">
        <f t="shared" si="30"/>
        <v>0</v>
      </c>
      <c r="U75" s="9">
        <v>0</v>
      </c>
      <c r="V75" s="29">
        <f t="shared" si="46"/>
        <v>0</v>
      </c>
      <c r="W75" s="8">
        <f t="shared" ref="W75:W80" si="48">R75+M75+H75</f>
        <v>1010</v>
      </c>
      <c r="X75" s="8">
        <f t="shared" si="34"/>
        <v>12010</v>
      </c>
      <c r="Y75" s="8">
        <f t="shared" si="32"/>
        <v>-11000</v>
      </c>
      <c r="Z75" s="9">
        <f t="shared" si="39"/>
        <v>12860</v>
      </c>
      <c r="AA75" s="10">
        <f t="shared" si="47"/>
        <v>850</v>
      </c>
    </row>
    <row r="76" spans="1:27" ht="16.25" customHeight="1" x14ac:dyDescent="0.35">
      <c r="A76" s="1"/>
      <c r="B76" s="1"/>
      <c r="C76" s="1"/>
      <c r="D76" s="1"/>
      <c r="E76" s="1"/>
      <c r="F76" s="1" t="s">
        <v>74</v>
      </c>
      <c r="G76" s="1"/>
      <c r="H76" s="8">
        <v>236.08</v>
      </c>
      <c r="I76" s="8">
        <v>0</v>
      </c>
      <c r="J76" s="8">
        <f>ROUND((H76-I76),5)</f>
        <v>236.08</v>
      </c>
      <c r="K76" s="9">
        <v>0</v>
      </c>
      <c r="L76" s="29">
        <f t="shared" ref="L76:L90" si="49">ROUND((K76-I76),5)</f>
        <v>0</v>
      </c>
      <c r="M76" s="37">
        <v>0</v>
      </c>
      <c r="N76" s="8">
        <v>0</v>
      </c>
      <c r="O76" s="8">
        <f t="shared" si="29"/>
        <v>0</v>
      </c>
      <c r="P76" s="9">
        <v>0</v>
      </c>
      <c r="Q76" s="29">
        <f t="shared" si="20"/>
        <v>0</v>
      </c>
      <c r="R76" s="37">
        <v>0</v>
      </c>
      <c r="S76" s="8">
        <v>0</v>
      </c>
      <c r="T76" s="8">
        <f t="shared" si="30"/>
        <v>0</v>
      </c>
      <c r="U76" s="9">
        <v>0</v>
      </c>
      <c r="V76" s="29">
        <f t="shared" si="46"/>
        <v>0</v>
      </c>
      <c r="W76" s="8">
        <f t="shared" si="48"/>
        <v>236.08</v>
      </c>
      <c r="X76" s="8">
        <f t="shared" si="34"/>
        <v>0</v>
      </c>
      <c r="Y76" s="8">
        <f t="shared" si="32"/>
        <v>236.08</v>
      </c>
      <c r="Z76" s="9">
        <f t="shared" si="39"/>
        <v>0</v>
      </c>
      <c r="AA76" s="10">
        <f t="shared" si="47"/>
        <v>0</v>
      </c>
    </row>
    <row r="77" spans="1:27" x14ac:dyDescent="0.35">
      <c r="A77" s="1"/>
      <c r="B77" s="1"/>
      <c r="C77" s="1"/>
      <c r="D77" s="1"/>
      <c r="E77" s="1"/>
      <c r="F77" s="1" t="s">
        <v>75</v>
      </c>
      <c r="G77" s="1"/>
      <c r="H77" s="8">
        <v>64.19</v>
      </c>
      <c r="I77" s="8"/>
      <c r="J77" s="8">
        <f t="shared" ref="J77:J86" si="50">ROUND((H77-I77),5)</f>
        <v>64.19</v>
      </c>
      <c r="K77" s="9"/>
      <c r="L77" s="29">
        <f t="shared" si="49"/>
        <v>0</v>
      </c>
      <c r="M77" s="37">
        <v>0</v>
      </c>
      <c r="N77" s="8">
        <v>0</v>
      </c>
      <c r="O77" s="8">
        <f t="shared" si="29"/>
        <v>0</v>
      </c>
      <c r="P77" s="9">
        <v>0</v>
      </c>
      <c r="Q77" s="29"/>
      <c r="R77" s="37">
        <v>0</v>
      </c>
      <c r="S77" s="8">
        <v>0</v>
      </c>
      <c r="T77" s="8">
        <f t="shared" si="30"/>
        <v>0</v>
      </c>
      <c r="U77" s="9">
        <v>0</v>
      </c>
      <c r="V77" s="29">
        <f t="shared" si="46"/>
        <v>0</v>
      </c>
      <c r="W77" s="8">
        <f t="shared" si="48"/>
        <v>64.19</v>
      </c>
      <c r="X77" s="8"/>
      <c r="Y77" s="8">
        <f t="shared" si="32"/>
        <v>64.19</v>
      </c>
      <c r="Z77" s="9"/>
      <c r="AA77" s="10"/>
    </row>
    <row r="78" spans="1:27" x14ac:dyDescent="0.35">
      <c r="A78" s="1"/>
      <c r="B78" s="1"/>
      <c r="C78" s="1"/>
      <c r="D78" s="1"/>
      <c r="E78" s="1"/>
      <c r="F78" s="1"/>
      <c r="G78" s="1" t="s">
        <v>76</v>
      </c>
      <c r="H78" s="8">
        <v>322.23</v>
      </c>
      <c r="I78" s="8">
        <v>300</v>
      </c>
      <c r="J78" s="8">
        <f t="shared" si="50"/>
        <v>22.23</v>
      </c>
      <c r="K78" s="9">
        <v>480</v>
      </c>
      <c r="L78" s="29">
        <f t="shared" si="49"/>
        <v>180</v>
      </c>
      <c r="M78" s="37">
        <v>0</v>
      </c>
      <c r="N78" s="8">
        <v>0</v>
      </c>
      <c r="O78" s="8">
        <f t="shared" si="29"/>
        <v>0</v>
      </c>
      <c r="P78" s="9">
        <v>0</v>
      </c>
      <c r="Q78" s="29">
        <f t="shared" si="20"/>
        <v>0</v>
      </c>
      <c r="R78" s="37">
        <v>0</v>
      </c>
      <c r="S78" s="8">
        <v>0</v>
      </c>
      <c r="T78" s="8">
        <f t="shared" si="30"/>
        <v>0</v>
      </c>
      <c r="U78" s="9">
        <v>0</v>
      </c>
      <c r="V78" s="29">
        <f t="shared" si="46"/>
        <v>0</v>
      </c>
      <c r="W78" s="8">
        <f t="shared" si="48"/>
        <v>322.23</v>
      </c>
      <c r="X78" s="8">
        <f t="shared" si="34"/>
        <v>300</v>
      </c>
      <c r="Y78" s="8">
        <f t="shared" si="32"/>
        <v>22.23</v>
      </c>
      <c r="Z78" s="9">
        <f t="shared" si="39"/>
        <v>480</v>
      </c>
      <c r="AA78" s="10">
        <f t="shared" si="47"/>
        <v>180</v>
      </c>
    </row>
    <row r="79" spans="1:27" x14ac:dyDescent="0.35">
      <c r="A79" s="1"/>
      <c r="B79" s="1"/>
      <c r="C79" s="1"/>
      <c r="D79" s="1"/>
      <c r="E79" s="1"/>
      <c r="F79" s="1"/>
      <c r="G79" s="1" t="s">
        <v>77</v>
      </c>
      <c r="H79" s="8">
        <v>1120.4000000000001</v>
      </c>
      <c r="I79" s="8">
        <v>1200</v>
      </c>
      <c r="J79" s="8">
        <f t="shared" si="50"/>
        <v>-79.599999999999994</v>
      </c>
      <c r="K79" s="9">
        <v>2700</v>
      </c>
      <c r="L79" s="29">
        <f t="shared" si="49"/>
        <v>1500</v>
      </c>
      <c r="M79" s="37">
        <v>0</v>
      </c>
      <c r="N79" s="8">
        <v>0</v>
      </c>
      <c r="O79" s="8">
        <f t="shared" si="29"/>
        <v>0</v>
      </c>
      <c r="P79" s="9">
        <v>0</v>
      </c>
      <c r="Q79" s="29">
        <f t="shared" si="20"/>
        <v>0</v>
      </c>
      <c r="R79" s="37">
        <v>0</v>
      </c>
      <c r="S79" s="8">
        <v>0</v>
      </c>
      <c r="T79" s="8">
        <f t="shared" si="30"/>
        <v>0</v>
      </c>
      <c r="U79" s="9">
        <v>0</v>
      </c>
      <c r="V79" s="29">
        <f t="shared" si="46"/>
        <v>0</v>
      </c>
      <c r="W79" s="8">
        <f t="shared" si="48"/>
        <v>1120.4000000000001</v>
      </c>
      <c r="X79" s="8">
        <f t="shared" si="34"/>
        <v>1200</v>
      </c>
      <c r="Y79" s="8">
        <f t="shared" si="32"/>
        <v>-79.599999999999994</v>
      </c>
      <c r="Z79" s="9">
        <f t="shared" si="39"/>
        <v>2700</v>
      </c>
      <c r="AA79" s="10">
        <f t="shared" si="47"/>
        <v>1500</v>
      </c>
    </row>
    <row r="80" spans="1:27" ht="15" thickBot="1" x14ac:dyDescent="0.4">
      <c r="A80" s="1"/>
      <c r="B80" s="1"/>
      <c r="C80" s="1"/>
      <c r="D80" s="1"/>
      <c r="E80" s="1"/>
      <c r="F80" s="1"/>
      <c r="G80" s="1" t="s">
        <v>78</v>
      </c>
      <c r="H80" s="11">
        <v>0</v>
      </c>
      <c r="I80" s="11">
        <v>400</v>
      </c>
      <c r="J80" s="11">
        <f t="shared" si="50"/>
        <v>-400</v>
      </c>
      <c r="K80" s="12">
        <v>300</v>
      </c>
      <c r="L80" s="30">
        <f t="shared" si="49"/>
        <v>-100</v>
      </c>
      <c r="M80" s="38">
        <v>0</v>
      </c>
      <c r="N80" s="11">
        <v>0</v>
      </c>
      <c r="O80" s="11">
        <f t="shared" si="29"/>
        <v>0</v>
      </c>
      <c r="P80" s="12">
        <v>0</v>
      </c>
      <c r="Q80" s="30">
        <f t="shared" si="20"/>
        <v>0</v>
      </c>
      <c r="R80" s="38">
        <v>0</v>
      </c>
      <c r="S80" s="11">
        <v>0</v>
      </c>
      <c r="T80" s="11">
        <f t="shared" si="30"/>
        <v>0</v>
      </c>
      <c r="U80" s="12">
        <v>0</v>
      </c>
      <c r="V80" s="30">
        <f t="shared" si="46"/>
        <v>0</v>
      </c>
      <c r="W80" s="11">
        <f t="shared" si="48"/>
        <v>0</v>
      </c>
      <c r="X80" s="11">
        <f t="shared" si="34"/>
        <v>400</v>
      </c>
      <c r="Y80" s="11">
        <f t="shared" si="32"/>
        <v>-400</v>
      </c>
      <c r="Z80" s="12">
        <f t="shared" si="39"/>
        <v>300</v>
      </c>
      <c r="AA80" s="13">
        <f t="shared" si="47"/>
        <v>-100</v>
      </c>
    </row>
    <row r="81" spans="1:27" x14ac:dyDescent="0.35">
      <c r="A81" s="1"/>
      <c r="B81" s="1"/>
      <c r="C81" s="1"/>
      <c r="D81" s="1"/>
      <c r="E81" s="1"/>
      <c r="F81" s="1" t="s">
        <v>79</v>
      </c>
      <c r="G81" s="1"/>
      <c r="H81" s="8">
        <f t="shared" ref="H81:M81" si="51">ROUND(SUM(H77:H80),5)</f>
        <v>1506.82</v>
      </c>
      <c r="I81" s="8">
        <f t="shared" si="51"/>
        <v>1900</v>
      </c>
      <c r="J81" s="8">
        <f t="shared" si="51"/>
        <v>-393.18</v>
      </c>
      <c r="K81" s="9">
        <f t="shared" si="51"/>
        <v>3480</v>
      </c>
      <c r="L81" s="29">
        <f t="shared" si="51"/>
        <v>1580</v>
      </c>
      <c r="M81" s="37">
        <f t="shared" si="51"/>
        <v>0</v>
      </c>
      <c r="N81" s="8">
        <v>0</v>
      </c>
      <c r="O81" s="8">
        <f t="shared" si="29"/>
        <v>0</v>
      </c>
      <c r="P81" s="9">
        <f>ROUND(SUM(P77:P80),5)</f>
        <v>0</v>
      </c>
      <c r="Q81" s="29">
        <f>ROUND(SUM(Q77:Q80),5)</f>
        <v>0</v>
      </c>
      <c r="R81" s="37">
        <f>ROUND(SUM(R77:R80),5)</f>
        <v>0</v>
      </c>
      <c r="S81" s="8">
        <v>0</v>
      </c>
      <c r="T81" s="8">
        <f t="shared" si="30"/>
        <v>0</v>
      </c>
      <c r="U81" s="9">
        <f>ROUND(SUM(U77:U80),5)</f>
        <v>0</v>
      </c>
      <c r="V81" s="29">
        <f>ROUND(SUM(V77:V80),5)</f>
        <v>0</v>
      </c>
      <c r="W81" s="8">
        <f>ROUND(SUM(W77:W80),5)</f>
        <v>1506.82</v>
      </c>
      <c r="X81" s="8">
        <f t="shared" si="34"/>
        <v>1900</v>
      </c>
      <c r="Y81" s="8">
        <f t="shared" si="32"/>
        <v>-393.18</v>
      </c>
      <c r="Z81" s="9">
        <f>ROUND(K81+P81+U81,5)</f>
        <v>3480</v>
      </c>
      <c r="AA81" s="10">
        <f>ROUND(SUM(AA77:AA80),5)</f>
        <v>1580</v>
      </c>
    </row>
    <row r="82" spans="1:27" x14ac:dyDescent="0.35">
      <c r="A82" s="1"/>
      <c r="B82" s="1"/>
      <c r="C82" s="1"/>
      <c r="D82" s="1"/>
      <c r="E82" s="1"/>
      <c r="F82" s="1" t="s">
        <v>80</v>
      </c>
      <c r="G82" s="1"/>
      <c r="H82" s="8">
        <v>1550</v>
      </c>
      <c r="I82" s="8">
        <v>2975</v>
      </c>
      <c r="J82" s="8">
        <f t="shared" si="50"/>
        <v>-1425</v>
      </c>
      <c r="K82" s="9">
        <v>3675</v>
      </c>
      <c r="L82" s="29">
        <f>ROUND((K82-I82),5)</f>
        <v>700</v>
      </c>
      <c r="M82" s="37">
        <v>0</v>
      </c>
      <c r="N82" s="8">
        <v>0</v>
      </c>
      <c r="O82" s="8">
        <f t="shared" si="29"/>
        <v>0</v>
      </c>
      <c r="P82" s="9">
        <v>0</v>
      </c>
      <c r="Q82" s="29">
        <f t="shared" si="20"/>
        <v>0</v>
      </c>
      <c r="R82" s="37">
        <v>0</v>
      </c>
      <c r="S82" s="8">
        <v>0</v>
      </c>
      <c r="T82" s="8">
        <f t="shared" si="30"/>
        <v>0</v>
      </c>
      <c r="U82" s="9">
        <v>0</v>
      </c>
      <c r="V82" s="29">
        <f t="shared" ref="V82:V83" si="52">ROUND((U82-S82),5)</f>
        <v>0</v>
      </c>
      <c r="W82" s="8">
        <f>R82+M82+H82</f>
        <v>1550</v>
      </c>
      <c r="X82" s="8">
        <f t="shared" si="34"/>
        <v>2975</v>
      </c>
      <c r="Y82" s="8">
        <f t="shared" si="32"/>
        <v>-1425</v>
      </c>
      <c r="Z82" s="9">
        <f t="shared" si="39"/>
        <v>3675</v>
      </c>
      <c r="AA82" s="10">
        <f t="shared" ref="AA82:AA83" si="53">ROUND((Z82-X82),5)</f>
        <v>700</v>
      </c>
    </row>
    <row r="83" spans="1:27" ht="15" thickBot="1" x14ac:dyDescent="0.4">
      <c r="A83" s="1"/>
      <c r="B83" s="1"/>
      <c r="C83" s="1"/>
      <c r="D83" s="1"/>
      <c r="E83" s="1"/>
      <c r="F83" s="1" t="s">
        <v>81</v>
      </c>
      <c r="G83" s="1"/>
      <c r="H83" s="8">
        <v>0</v>
      </c>
      <c r="I83" s="8">
        <v>1000</v>
      </c>
      <c r="J83" s="8">
        <f t="shared" si="50"/>
        <v>-1000</v>
      </c>
      <c r="K83" s="9">
        <v>1000</v>
      </c>
      <c r="L83" s="29">
        <f>ROUND((K83-I83),5)</f>
        <v>0</v>
      </c>
      <c r="M83" s="37">
        <v>0</v>
      </c>
      <c r="N83" s="8">
        <v>0</v>
      </c>
      <c r="O83" s="8">
        <f t="shared" si="29"/>
        <v>0</v>
      </c>
      <c r="P83" s="9">
        <v>0</v>
      </c>
      <c r="Q83" s="29">
        <f t="shared" si="20"/>
        <v>0</v>
      </c>
      <c r="R83" s="37">
        <v>0</v>
      </c>
      <c r="S83" s="8">
        <v>0</v>
      </c>
      <c r="T83" s="8">
        <f t="shared" si="30"/>
        <v>0</v>
      </c>
      <c r="U83" s="9">
        <v>0</v>
      </c>
      <c r="V83" s="29">
        <f t="shared" si="52"/>
        <v>0</v>
      </c>
      <c r="W83" s="8">
        <f>R83+M83+H83</f>
        <v>0</v>
      </c>
      <c r="X83" s="8">
        <f t="shared" si="34"/>
        <v>1000</v>
      </c>
      <c r="Y83" s="11">
        <f t="shared" si="32"/>
        <v>-1000</v>
      </c>
      <c r="Z83" s="12">
        <f t="shared" si="39"/>
        <v>1000</v>
      </c>
      <c r="AA83" s="10">
        <f t="shared" si="53"/>
        <v>0</v>
      </c>
    </row>
    <row r="84" spans="1:27" ht="15" thickBot="1" x14ac:dyDescent="0.4">
      <c r="A84" s="1"/>
      <c r="B84" s="1"/>
      <c r="C84" s="1"/>
      <c r="D84" s="1"/>
      <c r="E84" s="1" t="s">
        <v>82</v>
      </c>
      <c r="F84" s="1"/>
      <c r="G84" s="1"/>
      <c r="H84" s="19">
        <f>ROUND(SUM(H48:H53)+SUM(H55:H57)+SUM(H64:H67)+SUM(H73:H76)+SUM(H81:H82),5)</f>
        <v>382015.41</v>
      </c>
      <c r="I84" s="19">
        <f>ROUND(SUM(I48:I53)+SUM(I55:I57)+SUM(I64:I67)+SUM(I73:I76)+SUM(I81:I83),5)</f>
        <v>601195</v>
      </c>
      <c r="J84" s="19">
        <f>ROUND(SUM(J48:J53)+SUM(J54:J57)+SUM(J64:J67)+SUM(J73:J76)+SUM(J81:J83),5)</f>
        <v>-219179.59</v>
      </c>
      <c r="K84" s="20">
        <f>ROUND(SUM(K48:K53)+SUM(K55:K57)+SUM(K64:K67)+SUM(K73:K76)+SUM(K81:K83),5)</f>
        <v>646990</v>
      </c>
      <c r="L84" s="21">
        <f>ROUND(SUM(L48:L53)+SUM(L55:L57)+SUM(L64:L67)+SUM(L73:L76)+SUM(L81:L82),5)</f>
        <v>45795</v>
      </c>
      <c r="M84" s="41">
        <f>ROUND(SUM(M48:M54)+SUM(M56:M57)+SUM(M64:M67)+SUM(M73:M76)+SUM(M81:M82),5)</f>
        <v>0</v>
      </c>
      <c r="N84" s="19">
        <f>ROUND(SUM(N48:N54)+SUM(N56:N57)+SUM(N64:N67)+SUM(N73:N76)+SUM(N81:N82),5)</f>
        <v>625</v>
      </c>
      <c r="O84" s="19">
        <f>ROUND((M84-N84),5)</f>
        <v>-625</v>
      </c>
      <c r="P84" s="20">
        <f>ROUND(SUM(P48:P54)+SUM(P56:P57)+SUM(P64:P67)+SUM(P73:P76)+SUM(P81:P82),5)</f>
        <v>625</v>
      </c>
      <c r="Q84" s="33">
        <f>ROUND(SUM(Q48:Q54)+SUM(Q56:Q57)+SUM(Q64:Q67)+SUM(Q73:Q76)+SUM(Q81:Q82),5)</f>
        <v>0</v>
      </c>
      <c r="R84" s="41">
        <f>ROUND(SUM(R48:R54)+SUM(R56:R57)+SUM(R64:R67)+SUM(R73:R76)+SUM(R81:R82),5)</f>
        <v>0</v>
      </c>
      <c r="S84" s="19">
        <f>ROUND(SUM(S48:S54)+SUM(S56:S57)+SUM(S64:S67)+SUM(S73:S76)+SUM(S81:S82),5)</f>
        <v>0</v>
      </c>
      <c r="T84" s="19">
        <f>ROUND((R84-S84),5)</f>
        <v>0</v>
      </c>
      <c r="U84" s="20">
        <f>ROUND(SUM(U48:U54)+SUM(U56:U57)+SUM(U64:U67)+SUM(U73:U76)+SUM(U81:U82),5)</f>
        <v>16200</v>
      </c>
      <c r="V84" s="33">
        <f>ROUND(SUM(V48:V54)+SUM(V56:V57)+SUM(V64:V67)+SUM(V73:V76)+SUM(V81:V82),5)</f>
        <v>16200</v>
      </c>
      <c r="W84" s="19">
        <f>ROUND(SUM(W48:W54)+SUM(W55:W57)+SUM(W64:W67)+SUM(W73:W76)+SUM(W81:W82),5)</f>
        <v>382015.41</v>
      </c>
      <c r="X84" s="19">
        <f>ROUND(SUM(X48:X54)+SUM(X55:X57)+SUM(X64:X67)+SUM(X73:X76)+SUM(X81:X83),5)</f>
        <v>601820</v>
      </c>
      <c r="Y84" s="19">
        <f>ROUND(SUM(Y48:Y54)+SUM(Y55:Y57)+SUM(Y64:Y67)+SUM(Y73:Y76)+SUM(Y81:Y83),5)</f>
        <v>-219804.59</v>
      </c>
      <c r="Z84" s="12">
        <f>ROUND(K84+P84+U84,5)</f>
        <v>663815</v>
      </c>
      <c r="AA84" s="21">
        <f>ROUND(SUM(AA48:AA54)+SUM(AA55:AA57)+SUM(AA64:AA67)+SUM(AA73:AA76)+SUM(AA81:AA82),5)</f>
        <v>61995</v>
      </c>
    </row>
    <row r="85" spans="1:27" ht="15" thickBot="1" x14ac:dyDescent="0.4">
      <c r="A85" s="1"/>
      <c r="B85" s="1"/>
      <c r="C85" s="1"/>
      <c r="D85" s="1" t="s">
        <v>83</v>
      </c>
      <c r="E85" s="1"/>
      <c r="F85" s="1"/>
      <c r="G85" s="1"/>
      <c r="H85" s="17">
        <f>ROUND(SUM(H42:H43)+H47+H84,5)</f>
        <v>382268.38</v>
      </c>
      <c r="I85" s="17">
        <f>ROUND(SUM(I42:I43)+I47+I84,5)</f>
        <v>606470</v>
      </c>
      <c r="J85" s="17">
        <f t="shared" si="50"/>
        <v>-224201.62</v>
      </c>
      <c r="K85" s="22">
        <f>ROUND(SUM(K42:K43)+K47+K84,5)</f>
        <v>658295</v>
      </c>
      <c r="L85" s="34">
        <f>ROUND(SUM(L42:L43)+L47+L84,5)</f>
        <v>51825</v>
      </c>
      <c r="M85" s="40">
        <f>ROUND(SUM(M42:M43)+M47+M84,5)</f>
        <v>0</v>
      </c>
      <c r="N85" s="17">
        <f>ROUND(SUM(N42:N43)+N47+N84,5)</f>
        <v>2625</v>
      </c>
      <c r="O85" s="17">
        <f>ROUND((M85-N85),5)</f>
        <v>-2625</v>
      </c>
      <c r="P85" s="22">
        <f>ROUND(SUM(P42:P43)+P47+P84,5)</f>
        <v>2625</v>
      </c>
      <c r="Q85" s="34">
        <f>ROUND(SUM(Q42:Q43)+Q47+Q84,5)</f>
        <v>0</v>
      </c>
      <c r="R85" s="40">
        <f>ROUND(SUM(R42:R43)+R47+R84,5)</f>
        <v>30023.759999999998</v>
      </c>
      <c r="S85" s="17">
        <f>ROUND(SUM(S42:S43)+S47+S84,5)</f>
        <v>42798.68</v>
      </c>
      <c r="T85" s="17">
        <f>ROUND((R85-S85),5)</f>
        <v>-12774.92</v>
      </c>
      <c r="U85" s="22">
        <f>ROUND(SUM(U42:U43)+U47+U84,5)</f>
        <v>90923</v>
      </c>
      <c r="V85" s="34">
        <f>ROUND(SUM(V42:V43)+V47+V84,5)</f>
        <v>48124.32</v>
      </c>
      <c r="W85" s="17">
        <f>ROUND(SUM(W42:W43)+W47+W84,5)</f>
        <v>412292.14</v>
      </c>
      <c r="X85" s="17">
        <f>ROUND(SUM(X42:X43)+X47+X84,5)</f>
        <v>651893.68000000005</v>
      </c>
      <c r="Y85" s="17">
        <f>ROUND(SUM(Y42:Y43)+Y47+Y84,5)</f>
        <v>-239601.54</v>
      </c>
      <c r="Z85" s="12">
        <f t="shared" ref="Z85" si="54">ROUND(K85+P85+U85,5)</f>
        <v>751843</v>
      </c>
      <c r="AA85" s="23">
        <f>ROUND(SUM(AA42:AA43)+AA47+AA84,5)</f>
        <v>99949.32</v>
      </c>
    </row>
    <row r="86" spans="1:27" x14ac:dyDescent="0.35">
      <c r="A86" s="1"/>
      <c r="B86" s="1" t="s">
        <v>84</v>
      </c>
      <c r="C86" s="1"/>
      <c r="D86" s="1"/>
      <c r="E86" s="1"/>
      <c r="F86" s="1"/>
      <c r="G86" s="1"/>
      <c r="H86" s="8">
        <f>ROUND(H41-H85,5)</f>
        <v>-342591.66</v>
      </c>
      <c r="I86" s="8">
        <f>ROUND(I3+I41-I85,5)</f>
        <v>-586320</v>
      </c>
      <c r="J86" s="8">
        <f t="shared" si="50"/>
        <v>243728.34</v>
      </c>
      <c r="K86" s="9">
        <f>ROUND(K3+K41-K85,5)</f>
        <v>-623395</v>
      </c>
      <c r="L86" s="35">
        <f>ROUND(L3+L41-L85,5)</f>
        <v>-37075</v>
      </c>
      <c r="M86" s="37">
        <f>ROUND(M3+M41-M85,5)</f>
        <v>337403.23</v>
      </c>
      <c r="N86" s="8">
        <f>ROUND(N3+N41-N85,5)</f>
        <v>449895</v>
      </c>
      <c r="O86" s="8">
        <f>ROUND((M86-N86),5)</f>
        <v>-112491.77</v>
      </c>
      <c r="P86" s="9">
        <f>ROUND(P3+P41-P85,5)</f>
        <v>510859</v>
      </c>
      <c r="Q86" s="29">
        <f>ROUND(Q3+Q41-Q85,5)</f>
        <v>60964</v>
      </c>
      <c r="R86" s="37">
        <f>ROUND(R3+R41-R85,5)</f>
        <v>106115.54</v>
      </c>
      <c r="S86" s="8">
        <f>ROUND(S3+S41-S85,5)</f>
        <v>112840.82</v>
      </c>
      <c r="T86" s="8">
        <f>ROUND((R86-S86),5)</f>
        <v>-6725.28</v>
      </c>
      <c r="U86" s="9">
        <f>ROUND(U3+U41-U85,5)</f>
        <v>67640.5</v>
      </c>
      <c r="V86" s="29">
        <f>ROUND(V3+V41-V85,5)</f>
        <v>-45200.32</v>
      </c>
      <c r="W86" s="8">
        <f>ROUND(W41-W85,5)</f>
        <v>100927.11</v>
      </c>
      <c r="X86" s="8">
        <f>ROUND(X41-X85,5)</f>
        <v>-23584.18</v>
      </c>
      <c r="Y86" s="8">
        <f>ROUND(Y41-Y85,5)</f>
        <v>124511.29</v>
      </c>
      <c r="Z86" s="9">
        <f>ROUND(Z41-Z85,5)</f>
        <v>-44895.5</v>
      </c>
      <c r="AA86" s="10">
        <f>ROUND(AA41-AA85,5)</f>
        <v>-21311.32</v>
      </c>
    </row>
    <row r="87" spans="1:27" x14ac:dyDescent="0.35">
      <c r="A87" s="1"/>
      <c r="B87" s="1" t="s">
        <v>85</v>
      </c>
      <c r="C87" s="1"/>
      <c r="D87" s="1"/>
      <c r="E87" s="1"/>
      <c r="F87" s="1"/>
      <c r="G87" s="1"/>
      <c r="H87" s="8"/>
      <c r="I87" s="8"/>
      <c r="J87" s="8"/>
      <c r="K87" s="9"/>
      <c r="L87" s="29">
        <f t="shared" si="49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5">
      <c r="A88" s="1"/>
      <c r="B88" s="1"/>
      <c r="C88" s="1" t="s">
        <v>86</v>
      </c>
      <c r="D88" s="1"/>
      <c r="E88" s="1"/>
      <c r="F88" s="1"/>
      <c r="G88" s="1"/>
      <c r="H88" s="8"/>
      <c r="I88" s="8"/>
      <c r="J88" s="8"/>
      <c r="K88" s="9"/>
      <c r="L88" s="29">
        <f t="shared" si="49"/>
        <v>0</v>
      </c>
      <c r="M88" s="37"/>
      <c r="N88" s="8"/>
      <c r="O88" s="8"/>
      <c r="P88" s="9"/>
      <c r="Q88" s="29"/>
      <c r="R88" s="37"/>
      <c r="S88" s="8"/>
      <c r="T88" s="8"/>
      <c r="U88" s="9"/>
      <c r="V88" s="29"/>
      <c r="W88" s="8"/>
      <c r="X88" s="8"/>
      <c r="Y88" s="8"/>
      <c r="Z88" s="9"/>
      <c r="AA88" s="10"/>
    </row>
    <row r="89" spans="1:27" x14ac:dyDescent="0.35">
      <c r="A89" s="1"/>
      <c r="B89" s="1"/>
      <c r="C89" s="1"/>
      <c r="D89" s="1" t="s">
        <v>87</v>
      </c>
      <c r="E89" s="1"/>
      <c r="F89" s="1"/>
      <c r="G89" s="1"/>
      <c r="H89" s="8">
        <v>0</v>
      </c>
      <c r="I89" s="8">
        <v>0</v>
      </c>
      <c r="J89" s="8">
        <f>ROUND((H99-I89),5)</f>
        <v>0</v>
      </c>
      <c r="K89" s="9">
        <v>0</v>
      </c>
      <c r="L89" s="29">
        <f t="shared" si="49"/>
        <v>0</v>
      </c>
      <c r="M89" s="37">
        <v>0</v>
      </c>
      <c r="N89" s="8">
        <v>0</v>
      </c>
      <c r="O89" s="8">
        <f t="shared" ref="O89:O90" si="55">ROUND((M89-N89),5)</f>
        <v>0</v>
      </c>
      <c r="P89" s="9">
        <v>0</v>
      </c>
      <c r="Q89" s="29">
        <f t="shared" si="20"/>
        <v>0</v>
      </c>
      <c r="R89" s="37">
        <v>0</v>
      </c>
      <c r="S89" s="8"/>
      <c r="T89" s="8">
        <f t="shared" ref="T89:T92" si="56">ROUND((R89-S89),5)</f>
        <v>0</v>
      </c>
      <c r="U89" s="9"/>
      <c r="V89" s="29">
        <f t="shared" ref="V89:V90" si="57">ROUND((U89-S89),5)</f>
        <v>0</v>
      </c>
      <c r="W89" s="8">
        <f>R89+M89+H89</f>
        <v>0</v>
      </c>
      <c r="X89" s="8">
        <f t="shared" si="34"/>
        <v>0</v>
      </c>
      <c r="Y89" s="8">
        <f t="shared" ref="Y89:Y92" si="58">ROUND((W89-X89),5)</f>
        <v>0</v>
      </c>
      <c r="Z89" s="9">
        <f t="shared" ref="Z89:Z93" si="59">ROUND(K89+P89+U89,5)</f>
        <v>0</v>
      </c>
      <c r="AA89" s="10">
        <f t="shared" ref="AA89:AA90" si="60">ROUND((Z89-X89),5)</f>
        <v>0</v>
      </c>
    </row>
    <row r="90" spans="1:27" ht="15" thickBot="1" x14ac:dyDescent="0.4">
      <c r="A90" s="1"/>
      <c r="B90" s="1"/>
      <c r="C90" s="1"/>
      <c r="D90" s="1" t="s">
        <v>88</v>
      </c>
      <c r="E90" s="1"/>
      <c r="F90" s="1"/>
      <c r="G90" s="1"/>
      <c r="H90" s="8"/>
      <c r="I90" s="8">
        <v>0</v>
      </c>
      <c r="J90" s="11">
        <f t="shared" ref="J90:J91" si="61">ROUND((H94-I90),5)</f>
        <v>0</v>
      </c>
      <c r="K90" s="9">
        <v>0</v>
      </c>
      <c r="L90" s="29">
        <f t="shared" si="49"/>
        <v>0</v>
      </c>
      <c r="M90" s="37">
        <v>0</v>
      </c>
      <c r="N90" s="8">
        <v>0</v>
      </c>
      <c r="O90" s="8">
        <f t="shared" si="55"/>
        <v>0</v>
      </c>
      <c r="P90" s="12">
        <v>0</v>
      </c>
      <c r="Q90" s="30">
        <f t="shared" ref="Q90" si="62">ROUND((P90-N90),5)</f>
        <v>0</v>
      </c>
      <c r="R90" s="37">
        <v>0</v>
      </c>
      <c r="S90" s="8"/>
      <c r="T90" s="8">
        <f t="shared" si="56"/>
        <v>0</v>
      </c>
      <c r="U90" s="12"/>
      <c r="V90" s="30">
        <f t="shared" si="57"/>
        <v>0</v>
      </c>
      <c r="W90" s="8">
        <f>R90+M90+H90</f>
        <v>0</v>
      </c>
      <c r="X90" s="8">
        <f t="shared" si="34"/>
        <v>0</v>
      </c>
      <c r="Y90" s="8">
        <f t="shared" si="58"/>
        <v>0</v>
      </c>
      <c r="Z90" s="9">
        <f t="shared" si="59"/>
        <v>0</v>
      </c>
      <c r="AA90" s="13">
        <f t="shared" si="60"/>
        <v>0</v>
      </c>
    </row>
    <row r="91" spans="1:27" ht="15" thickBot="1" x14ac:dyDescent="0.4">
      <c r="A91" s="1"/>
      <c r="B91" s="1"/>
      <c r="C91" s="1" t="s">
        <v>89</v>
      </c>
      <c r="D91" s="1"/>
      <c r="E91" s="1"/>
      <c r="F91" s="1"/>
      <c r="G91" s="1"/>
      <c r="H91" s="19">
        <f t="shared" ref="H91:S91" si="63">ROUND(SUM(H88:H90),5)</f>
        <v>0</v>
      </c>
      <c r="I91" s="19">
        <f t="shared" si="63"/>
        <v>0</v>
      </c>
      <c r="J91" s="8">
        <f t="shared" si="61"/>
        <v>0</v>
      </c>
      <c r="K91" s="20">
        <f t="shared" si="63"/>
        <v>0</v>
      </c>
      <c r="L91" s="33">
        <f t="shared" si="63"/>
        <v>0</v>
      </c>
      <c r="M91" s="41">
        <f t="shared" si="63"/>
        <v>0</v>
      </c>
      <c r="N91" s="19">
        <f t="shared" si="63"/>
        <v>0</v>
      </c>
      <c r="O91" s="19">
        <f t="shared" si="63"/>
        <v>0</v>
      </c>
      <c r="P91" s="9">
        <f t="shared" si="63"/>
        <v>0</v>
      </c>
      <c r="Q91" s="29">
        <f t="shared" si="63"/>
        <v>0</v>
      </c>
      <c r="R91" s="41">
        <f t="shared" si="63"/>
        <v>0</v>
      </c>
      <c r="S91" s="19">
        <f t="shared" si="63"/>
        <v>0</v>
      </c>
      <c r="T91" s="19">
        <f t="shared" si="56"/>
        <v>0</v>
      </c>
      <c r="U91" s="9">
        <f>ROUND(SUM(U88:U90),5)</f>
        <v>0</v>
      </c>
      <c r="V91" s="29">
        <f>ROUND(SUM(V88:V90),5)</f>
        <v>0</v>
      </c>
      <c r="W91" s="19">
        <f>ROUND(SUM(W88:W90),5)</f>
        <v>0</v>
      </c>
      <c r="X91" s="19">
        <f t="shared" si="34"/>
        <v>0</v>
      </c>
      <c r="Y91" s="19">
        <f t="shared" si="58"/>
        <v>0</v>
      </c>
      <c r="Z91" s="22">
        <f t="shared" si="59"/>
        <v>0</v>
      </c>
      <c r="AA91" s="10">
        <f>ROUND(SUM(AA88:AA90),5)</f>
        <v>0</v>
      </c>
    </row>
    <row r="92" spans="1:27" ht="15" thickBot="1" x14ac:dyDescent="0.4">
      <c r="A92" s="1"/>
      <c r="B92" s="1" t="s">
        <v>90</v>
      </c>
      <c r="C92" s="1"/>
      <c r="D92" s="1"/>
      <c r="E92" s="1"/>
      <c r="F92" s="1"/>
      <c r="G92" s="1"/>
      <c r="H92" s="19">
        <f>ROUND(H87-H91,5)</f>
        <v>0</v>
      </c>
      <c r="I92" s="19">
        <f>ROUND(SUM(I87:I87)-I91,5)</f>
        <v>0</v>
      </c>
      <c r="J92" s="19">
        <f>ROUND((H96-I92),5)</f>
        <v>0</v>
      </c>
      <c r="K92" s="20">
        <f>ROUND(SUM(K87:K87)-K91,5)</f>
        <v>0</v>
      </c>
      <c r="L92" s="33">
        <f>ROUND(SUM(L87:L87)-L91,5)</f>
        <v>0</v>
      </c>
      <c r="M92" s="40">
        <f>ROUND(SUM(M87:M87)-M91,5)</f>
        <v>0</v>
      </c>
      <c r="N92" s="17">
        <f>ROUND(SUM(N87:N87)-N91,5)</f>
        <v>0</v>
      </c>
      <c r="O92" s="17">
        <f>ROUND((M92-N92),5)</f>
        <v>0</v>
      </c>
      <c r="P92" s="22">
        <f>ROUND(SUM(P87:P87)-P91,5)</f>
        <v>0</v>
      </c>
      <c r="Q92" s="34">
        <f>ROUND(SUM(Q87:Q87)-Q91,5)</f>
        <v>0</v>
      </c>
      <c r="R92" s="41">
        <f>ROUND(SUM(R87:R87)-R91,5)</f>
        <v>0</v>
      </c>
      <c r="S92" s="19">
        <f>ROUND(SUM(S87:S87)-S91,5)</f>
        <v>0</v>
      </c>
      <c r="T92" s="19">
        <f t="shared" si="56"/>
        <v>0</v>
      </c>
      <c r="U92" s="20">
        <f>ROUND(SUM(U87:U87)-U91,5)</f>
        <v>0</v>
      </c>
      <c r="V92" s="33">
        <f>ROUND(SUM(V87:V87)-V91,5)</f>
        <v>0</v>
      </c>
      <c r="W92" s="19">
        <f>ROUND(SUM(W87:W87)-W91,5)</f>
        <v>0</v>
      </c>
      <c r="X92" s="19">
        <f t="shared" si="34"/>
        <v>0</v>
      </c>
      <c r="Y92" s="19">
        <f t="shared" si="58"/>
        <v>0</v>
      </c>
      <c r="Z92" s="12">
        <f t="shared" si="59"/>
        <v>0</v>
      </c>
      <c r="AA92" s="21">
        <f>ROUND(SUM(AA87:AA87)-AA91,5)</f>
        <v>0</v>
      </c>
    </row>
    <row r="93" spans="1:27" s="3" customFormat="1" ht="11" thickBot="1" x14ac:dyDescent="0.3">
      <c r="A93" s="1" t="s">
        <v>91</v>
      </c>
      <c r="B93" s="1"/>
      <c r="C93" s="1"/>
      <c r="D93" s="1"/>
      <c r="E93" s="1"/>
      <c r="F93" s="1"/>
      <c r="G93" s="1"/>
      <c r="H93" s="24">
        <f>ROUND(H86+H92,5)</f>
        <v>-342591.66</v>
      </c>
      <c r="I93" s="24">
        <f>ROUND(I86+I92,5)</f>
        <v>-586320</v>
      </c>
      <c r="J93" s="24">
        <f>ROUND((J86),5)</f>
        <v>243728.34</v>
      </c>
      <c r="K93" s="25">
        <f>ROUND(K86+K92,5)</f>
        <v>-623395</v>
      </c>
      <c r="L93" s="36">
        <f>ROUND(L86+L92,5)</f>
        <v>-37075</v>
      </c>
      <c r="M93" s="24">
        <f>ROUND(M86+M92,5)</f>
        <v>337403.23</v>
      </c>
      <c r="N93" s="24">
        <f>ROUND(N86+N92,5)</f>
        <v>449895</v>
      </c>
      <c r="O93" s="24">
        <f>ROUND((M93-N93),5)</f>
        <v>-112491.77</v>
      </c>
      <c r="P93" s="25">
        <f>ROUND(P86+P92,5)</f>
        <v>510859</v>
      </c>
      <c r="Q93" s="36">
        <f>ROUND(Q86+Q92,5)</f>
        <v>60964</v>
      </c>
      <c r="R93" s="42">
        <f>ROUND(R86+R92,5)</f>
        <v>106115.54</v>
      </c>
      <c r="S93" s="24">
        <f>ROUND(S86+S92,5)</f>
        <v>112840.82</v>
      </c>
      <c r="T93" s="24">
        <f>ROUND((R93-S93),5)</f>
        <v>-6725.28</v>
      </c>
      <c r="U93" s="25">
        <f>ROUND(U86+U92,5)</f>
        <v>67640.5</v>
      </c>
      <c r="V93" s="36">
        <f>ROUND(V86+V92,5)</f>
        <v>-45200.32</v>
      </c>
      <c r="W93" s="24">
        <f>ROUND(W86+W92,5)</f>
        <v>100927.11</v>
      </c>
      <c r="X93" s="24">
        <f>ROUND(I93+N93+S93,5)</f>
        <v>-23584.18</v>
      </c>
      <c r="Y93" s="24">
        <f>ROUND((W93-X93),5)</f>
        <v>124511.29</v>
      </c>
      <c r="Z93" s="25">
        <f t="shared" si="59"/>
        <v>-44895.5</v>
      </c>
      <c r="AA93" s="26">
        <f>ROUND(AA86+AA92,5)</f>
        <v>-21311.32</v>
      </c>
    </row>
    <row r="94" spans="1:27" ht="15" thickTop="1" x14ac:dyDescent="0.35">
      <c r="H94" s="8"/>
      <c r="I94" s="27"/>
      <c r="J94" s="27"/>
      <c r="K94" s="27"/>
      <c r="L94" s="27"/>
      <c r="M94" s="27"/>
      <c r="N94" s="28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x14ac:dyDescent="0.35">
      <c r="H95" s="2"/>
      <c r="I95" s="6"/>
      <c r="Z95" s="27"/>
    </row>
    <row r="96" spans="1:27" x14ac:dyDescent="0.35">
      <c r="H96" s="2"/>
    </row>
    <row r="97" spans="8:8" x14ac:dyDescent="0.35">
      <c r="H97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8193" r:id="rId4" name="FILTER"/>
      </mc:Fallback>
    </mc:AlternateContent>
    <mc:AlternateContent xmlns:mc="http://schemas.openxmlformats.org/markup-compatibility/2006">
      <mc:Choice Requires="x14">
        <control shapeId="81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8194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AD360B94982478FE7BEE7E574B1D6" ma:contentTypeVersion="19" ma:contentTypeDescription="Create a new document." ma:contentTypeScope="" ma:versionID="9cd540d8139e666e8bc6cbf0c74ee9c5">
  <xsd:schema xmlns:xsd="http://www.w3.org/2001/XMLSchema" xmlns:xs="http://www.w3.org/2001/XMLSchema" xmlns:p="http://schemas.microsoft.com/office/2006/metadata/properties" xmlns:ns2="12492aaf-255c-4cda-84a0-c4f9a9af1f5b" xmlns:ns3="8f577e7d-b316-4dc8-bc1e-48c98e6916c9" targetNamespace="http://schemas.microsoft.com/office/2006/metadata/properties" ma:root="true" ma:fieldsID="a75cde44a1f444d8eaf119f28be48ee1" ns2:_="" ns3:_="">
    <xsd:import namespace="12492aaf-255c-4cda-84a0-c4f9a9af1f5b"/>
    <xsd:import namespace="8f577e7d-b316-4dc8-bc1e-48c98e69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QuickAcces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2aaf-255c-4cda-84a0-c4f9a9af1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QuickAccess" ma:index="21" nillable="true" ma:displayName="Quick Access" ma:format="Dropdown" ma:internalName="QuickAc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"/>
                    <xsd:enumeration value="Communications"/>
                    <xsd:enumeration value="Regulatory"/>
                    <xsd:enumeration value="Executive"/>
                    <xsd:enumeration value="Administrativ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7f72e9-c636-414a-839e-9f0dd5fe5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7e7d-b316-4dc8-bc1e-48c98e69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d6491c-c88c-42e9-80a1-b05f1e7e82e5}" ma:internalName="TaxCatchAll" ma:showField="CatchAllData" ma:web="8f577e7d-b316-4dc8-bc1e-48c98e69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ickAccess xmlns="12492aaf-255c-4cda-84a0-c4f9a9af1f5b" xsi:nil="true"/>
    <TaxCatchAll xmlns="8f577e7d-b316-4dc8-bc1e-48c98e6916c9" xsi:nil="true"/>
    <lcf76f155ced4ddcb4097134ff3c332f xmlns="12492aaf-255c-4cda-84a0-c4f9a9af1f5b">
      <Terms xmlns="http://schemas.microsoft.com/office/infopath/2007/PartnerControls"/>
    </lcf76f155ced4ddcb4097134ff3c332f>
    <SharedWithUsers xmlns="8f577e7d-b316-4dc8-bc1e-48c98e6916c9">
      <UserInfo>
        <DisplayName>Kathy Messerli</DisplayName>
        <AccountId>12</AccountId>
        <AccountType/>
      </UserInfo>
      <UserInfo>
        <DisplayName>MHCA Accounting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92F3215-D11F-4DD9-8169-7C058653D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92aaf-255c-4cda-84a0-c4f9a9af1f5b"/>
    <ds:schemaRef ds:uri="8f577e7d-b316-4dc8-bc1e-48c98e691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89C93E-1E6D-4F63-88E6-31B88A574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A1210-DABB-4F21-85B6-6FC03BCB392C}">
  <ds:schemaRefs>
    <ds:schemaRef ds:uri="http://schemas.microsoft.com/office/2006/metadata/properties"/>
    <ds:schemaRef ds:uri="http://schemas.microsoft.com/office/infopath/2007/PartnerControls"/>
    <ds:schemaRef ds:uri="12492aaf-255c-4cda-84a0-c4f9a9af1f5b"/>
    <ds:schemaRef ds:uri="8f577e7d-b316-4dc8-bc1e-48c98e6916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2024.v2</vt:lpstr>
      <vt:lpstr>'2024.v2'!Print_Titles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MHCA Accounting</dc:creator>
  <cp:keywords/>
  <dc:description/>
  <cp:lastModifiedBy>Kathy Messerli</cp:lastModifiedBy>
  <cp:revision/>
  <cp:lastPrinted>2022-10-31T18:03:51Z</cp:lastPrinted>
  <dcterms:created xsi:type="dcterms:W3CDTF">2021-10-25T14:09:58Z</dcterms:created>
  <dcterms:modified xsi:type="dcterms:W3CDTF">2023-12-16T14:10:22Z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0x0101006DCAD360B94982478FE7BEE7E574B1D6</vt:lpwstr>
  </property>
  <property fmtid="{D5CDD505-2E9C-101B-9397-08002B2CF9AE}" pid="3" name="MediaServiceImageTags">
    <vt:lpwstr/>
  </property>
</Properties>
</file>