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connect.sharepoint.com/sites/MinnesotaHomeCareAssociation/Shared Documents/MHCA/Confidential/Financials/Budgets/2023 Budgets/"/>
    </mc:Choice>
  </mc:AlternateContent>
  <xr:revisionPtr revIDLastSave="0" documentId="8_{5ACEED32-B1C0-46E6-8D20-9474D275CF7D}" xr6:coauthVersionLast="47" xr6:coauthVersionMax="47" xr10:uidLastSave="{00000000-0000-0000-0000-000000000000}"/>
  <bookViews>
    <workbookView xWindow="28680" yWindow="-120" windowWidth="29040" windowHeight="15840" xr2:uid="{49CED94A-A064-41E2-A739-4E152503EE90}"/>
  </bookViews>
  <sheets>
    <sheet name="Sheet1" sheetId="1" r:id="rId1"/>
  </sheets>
  <definedNames>
    <definedName name="_xlnm.Print_Titles" localSheetId="0">Sheet1!$A:$G,Sheet1!$1:$2</definedName>
    <definedName name="QB_COLUMN_59200" localSheetId="0" hidden="1">Sheet1!$M$2</definedName>
    <definedName name="QB_COLUMN_62230" localSheetId="0" hidden="1">Sheet1!$P$2</definedName>
    <definedName name="QB_COLUMN_63620" localSheetId="0" hidden="1">Sheet1!$O$2</definedName>
    <definedName name="QB_COLUMN_63650" localSheetId="0" hidden="1">Sheet1!#REF!</definedName>
    <definedName name="QB_COLUMN_76210" localSheetId="0" hidden="1">Sheet1!$N$2</definedName>
    <definedName name="QB_COLUMN_76240" localSheetId="0" hidden="1">Sheet1!#REF!</definedName>
    <definedName name="QB_COLUMN_76260" localSheetId="0" hidden="1">Sheet1!#REF!</definedName>
    <definedName name="QB_DATA_0" localSheetId="0" hidden="1">Sheet1!#REF!,Sheet1!#REF!,Sheet1!$7:$7,Sheet1!$8:$8,Sheet1!$9:$9,Sheet1!#REF!,Sheet1!#REF!,Sheet1!$12:$12,Sheet1!$13:$13,Sheet1!$14:$14,Sheet1!$15:$15,Sheet1!$19:$19,Sheet1!#REF!,Sheet1!#REF!,Sheet1!#REF!,Sheet1!#REF!</definedName>
    <definedName name="QB_DATA_1" localSheetId="0" hidden="1">Sheet1!#REF!,Sheet1!#REF!,Sheet1!$23:$23,Sheet1!$24:$24,Sheet1!$25:$25,Sheet1!#REF!,Sheet1!#REF!,Sheet1!#REF!,Sheet1!$27:$27,Sheet1!#REF!,Sheet1!#REF!,Sheet1!#REF!,Sheet1!#REF!,Sheet1!#REF!,Sheet1!#REF!,Sheet1!$30:$30</definedName>
    <definedName name="QB_DATA_2" localSheetId="0" hidden="1">Sheet1!$31:$31,Sheet1!#REF!,Sheet1!$32:$32,Sheet1!$33:$33,Sheet1!$34:$34,Sheet1!#REF!,Sheet1!#REF!,Sheet1!#REF!,Sheet1!#REF!,Sheet1!#REF!,Sheet1!#REF!,Sheet1!#REF!,Sheet1!#REF!,Sheet1!#REF!,Sheet1!$41:$41,Sheet1!#REF!</definedName>
    <definedName name="QB_DATA_3" localSheetId="0" hidden="1">Sheet1!#REF!,Sheet1!$43:$43,Sheet1!#REF!,Sheet1!$44:$44,Sheet1!#REF!,Sheet1!#REF!,Sheet1!#REF!,Sheet1!#REF!,Sheet1!$47:$47,Sheet1!$48:$48,Sheet1!$49:$49,Sheet1!$50:$50,Sheet1!$51:$51,Sheet1!$52:$52,Sheet1!#REF!,Sheet1!$54:$54</definedName>
    <definedName name="QB_DATA_4" localSheetId="0" hidden="1">Sheet1!$56:$56,Sheet1!$57:$57,Sheet1!#REF!,Sheet1!$59:$59,Sheet1!$60:$60,Sheet1!$61:$61,Sheet1!$62:$62,Sheet1!$63:$63,Sheet1!#REF!,Sheet1!$65:$65,Sheet1!$66:$66,Sheet1!$67:$67,Sheet1!$69:$69,Sheet1!$70:$70,Sheet1!$71:$71,Sheet1!$72:$72</definedName>
    <definedName name="QB_DATA_5" localSheetId="0" hidden="1">Sheet1!$74:$74,Sheet1!#REF!,Sheet1!#REF!,Sheet1!#REF!,Sheet1!$76:$76,Sheet1!$78:$78,Sheet1!$79:$79,Sheet1!#REF!,Sheet1!$80:$80,Sheet1!#REF!,Sheet1!$82:$82,Sheet1!#REF!,Sheet1!#REF!,Sheet1!#REF!,Sheet1!$89:$89,Sheet1!$90:$90</definedName>
    <definedName name="QB_DATA_6" localSheetId="0" hidden="1">Sheet1!#REF!</definedName>
    <definedName name="QB_FORMULA_0" localSheetId="0" hidden="1">Sheet1!#REF!,Sheet1!#REF!,Sheet1!$M$10,Sheet1!$N$10,Sheet1!$O$10,Sheet1!$P$10,Sheet1!#REF!,Sheet1!#REF!,Sheet1!#REF!,Sheet1!$O$12,Sheet1!#REF!,Sheet1!$O$13,Sheet1!#REF!,Sheet1!$O$14,Sheet1!#REF!,Sheet1!$O$15</definedName>
    <definedName name="QB_FORMULA_1" localSheetId="0" hidden="1">Sheet1!#REF!,Sheet1!#REF!,Sheet1!#REF!,Sheet1!$M$20,Sheet1!$N$20,Sheet1!$O$20,Sheet1!$P$20,Sheet1!#REF!,Sheet1!#REF!,Sheet1!#REF!,Sheet1!$O$23,Sheet1!#REF!,Sheet1!$O$24,Sheet1!#REF!,Sheet1!$O$25,Sheet1!#REF!</definedName>
    <definedName name="QB_FORMULA_10" localSheetId="0" hidden="1">Sheet1!$M$73,Sheet1!$N$73,Sheet1!$O$73,Sheet1!$P$73,Sheet1!#REF!,Sheet1!#REF!,Sheet1!#REF!,Sheet1!$O$74,Sheet1!#REF!,Sheet1!#REF!,Sheet1!#REF!,Sheet1!$O$76,Sheet1!#REF!,Sheet1!$O$78,Sheet1!#REF!,Sheet1!$O$79</definedName>
    <definedName name="QB_FORMULA_11" localSheetId="0" hidden="1">Sheet1!#REF!,Sheet1!#REF!,Sheet1!#REF!,Sheet1!$M$81,Sheet1!$N$81,Sheet1!$O$81,Sheet1!$P$81,Sheet1!#REF!,Sheet1!#REF!,Sheet1!#REF!,Sheet1!$O$82,Sheet1!#REF!,Sheet1!#REF!,Sheet1!#REF!,Sheet1!$M$84,Sheet1!$N$84</definedName>
    <definedName name="QB_FORMULA_12" localSheetId="0" hidden="1">Sheet1!$O$84,Sheet1!$P$84,Sheet1!#REF!,Sheet1!#REF!,Sheet1!#REF!,Sheet1!$M$85,Sheet1!$N$85,Sheet1!$O$85,Sheet1!$P$85,Sheet1!#REF!,Sheet1!#REF!,Sheet1!#REF!,Sheet1!$M$86,Sheet1!$N$86,Sheet1!$O$86,Sheet1!$P$86</definedName>
    <definedName name="QB_FORMULA_13" localSheetId="0" hidden="1">Sheet1!#REF!,Sheet1!#REF!,Sheet1!#REF!,Sheet1!#REF!,Sheet1!#REF!,Sheet1!$M$91,Sheet1!$P$91,Sheet1!$M$92,Sheet1!$N$92,Sheet1!$O$92,Sheet1!$P$92,Sheet1!#REF!,Sheet1!#REF!,Sheet1!#REF!,Sheet1!$M$93,Sheet1!$N$93</definedName>
    <definedName name="QB_FORMULA_14" localSheetId="0" hidden="1">Sheet1!$O$93,Sheet1!$P$93,Sheet1!#REF!,Sheet1!#REF!,Sheet1!#REF!</definedName>
    <definedName name="QB_FORMULA_2" localSheetId="0" hidden="1">Sheet1!$M$26,Sheet1!$N$26,Sheet1!$O$26,Sheet1!$P$26,Sheet1!#REF!,Sheet1!#REF!,Sheet1!#REF!,Sheet1!#REF!,Sheet1!#REF!,Sheet1!$O$27,Sheet1!#REF!,Sheet1!#REF!,Sheet1!#REF!,Sheet1!$M$28,Sheet1!$N$28,Sheet1!$O$28</definedName>
    <definedName name="QB_FORMULA_3" localSheetId="0" hidden="1">Sheet1!$P$28,Sheet1!#REF!,Sheet1!#REF!,Sheet1!#REF!,Sheet1!#REF!,Sheet1!#REF!,Sheet1!$O$30,Sheet1!#REF!,Sheet1!#REF!,Sheet1!#REF!,Sheet1!$O$32,Sheet1!#REF!,Sheet1!$O$33,Sheet1!#REF!,Sheet1!#REF!,Sheet1!#REF!</definedName>
    <definedName name="QB_FORMULA_4" localSheetId="0" hidden="1">Sheet1!$M$35,Sheet1!$N$35,Sheet1!$O$35,Sheet1!$P$35,Sheet1!#REF!,Sheet1!#REF!,Sheet1!#REF!,Sheet1!#REF!,Sheet1!#REF!,Sheet1!$M$38,Sheet1!$N$38,Sheet1!$O$38,Sheet1!$P$38,Sheet1!#REF!,Sheet1!#REF!,Sheet1!#REF!</definedName>
    <definedName name="QB_FORMULA_5" localSheetId="0" hidden="1">Sheet1!#REF!,Sheet1!#REF!,Sheet1!$M$39,Sheet1!$N$39,Sheet1!$O$39,Sheet1!$P$39,Sheet1!#REF!,Sheet1!#REF!,Sheet1!#REF!,Sheet1!$O$41,Sheet1!#REF!,Sheet1!#REF!,Sheet1!#REF!,Sheet1!#REF!,Sheet1!#REF!,Sheet1!$O$43</definedName>
    <definedName name="QB_FORMULA_6" localSheetId="0" hidden="1">Sheet1!#REF!,Sheet1!$O$44,Sheet1!#REF!,Sheet1!$M$45,Sheet1!$N$45,Sheet1!$O$45,Sheet1!$P$45,Sheet1!#REF!,Sheet1!#REF!,Sheet1!#REF!,Sheet1!$O$47,Sheet1!#REF!,Sheet1!$O$48,Sheet1!#REF!,Sheet1!$O$49,Sheet1!#REF!</definedName>
    <definedName name="QB_FORMULA_7" localSheetId="0" hidden="1">Sheet1!$O$50,Sheet1!#REF!,Sheet1!$O$51,Sheet1!#REF!,Sheet1!$O$52,Sheet1!#REF!,Sheet1!$O$54,Sheet1!#REF!,Sheet1!$M$55,Sheet1!$N$55,Sheet1!$O$55,Sheet1!$P$55,Sheet1!#REF!,Sheet1!#REF!,Sheet1!#REF!,Sheet1!$O$56</definedName>
    <definedName name="QB_FORMULA_8" localSheetId="0" hidden="1">Sheet1!#REF!,Sheet1!$O$57,Sheet1!#REF!,Sheet1!$O$59,Sheet1!#REF!,Sheet1!$O$60,Sheet1!#REF!,Sheet1!$O$61,Sheet1!#REF!,Sheet1!$O$62,Sheet1!#REF!,Sheet1!$O$63,Sheet1!#REF!,Sheet1!$M$64,Sheet1!$N$64,Sheet1!$O$64</definedName>
    <definedName name="QB_FORMULA_9" localSheetId="0" hidden="1">Sheet1!$P$64,Sheet1!#REF!,Sheet1!#REF!,Sheet1!#REF!,Sheet1!$O$65,Sheet1!#REF!,Sheet1!$O$66,Sheet1!#REF!,Sheet1!$O$67,Sheet1!#REF!,Sheet1!$O$69,Sheet1!#REF!,Sheet1!$O$70,Sheet1!#REF!,Sheet1!$O$71,Sheet1!#REF!</definedName>
    <definedName name="QB_ROW_102250" localSheetId="0" hidden="1">Sheet1!$F$51</definedName>
    <definedName name="QB_ROW_104250" localSheetId="0" hidden="1">Sheet1!$F$74</definedName>
    <definedName name="QB_ROW_109250" localSheetId="0" hidden="1">Sheet1!$F$49</definedName>
    <definedName name="QB_ROW_111250" localSheetId="0" hidden="1">Sheet1!$F$30</definedName>
    <definedName name="QB_ROW_112250" localSheetId="0" hidden="1">Sheet1!$F$52</definedName>
    <definedName name="QB_ROW_113250" localSheetId="0" hidden="1">Sheet1!#REF!</definedName>
    <definedName name="QB_ROW_114250" localSheetId="0" hidden="1">Sheet1!#REF!</definedName>
    <definedName name="QB_ROW_115250" localSheetId="0" hidden="1">Sheet1!$F$82</definedName>
    <definedName name="QB_ROW_121260" localSheetId="0" hidden="1">Sheet1!$G$69</definedName>
    <definedName name="QB_ROW_122260" localSheetId="0" hidden="1">Sheet1!$G$70</definedName>
    <definedName name="QB_ROW_128260" localSheetId="0" hidden="1">Sheet1!$G$78</definedName>
    <definedName name="QB_ROW_129250" localSheetId="0" hidden="1">Sheet1!#REF!</definedName>
    <definedName name="QB_ROW_131250" localSheetId="0" hidden="1">Sheet1!#REF!</definedName>
    <definedName name="QB_ROW_132260" localSheetId="0" hidden="1">Sheet1!$G$23</definedName>
    <definedName name="QB_ROW_135260" localSheetId="0" hidden="1">Sheet1!#REF!</definedName>
    <definedName name="QB_ROW_136260" localSheetId="0" hidden="1">Sheet1!$G$71</definedName>
    <definedName name="QB_ROW_140240" localSheetId="0" hidden="1">Sheet1!#REF!</definedName>
    <definedName name="QB_ROW_143050" localSheetId="0" hidden="1">Sheet1!#REF!</definedName>
    <definedName name="QB_ROW_143260" localSheetId="0" hidden="1">Sheet1!#REF!</definedName>
    <definedName name="QB_ROW_143350" localSheetId="0" hidden="1">Sheet1!#REF!</definedName>
    <definedName name="QB_ROW_144260" localSheetId="0" hidden="1">Sheet1!#REF!</definedName>
    <definedName name="QB_ROW_156240" localSheetId="0" hidden="1">Sheet1!#REF!</definedName>
    <definedName name="QB_ROW_159250" localSheetId="0" hidden="1">Sheet1!$F$56</definedName>
    <definedName name="QB_ROW_163250" localSheetId="0" hidden="1">Sheet1!#REF!</definedName>
    <definedName name="QB_ROW_164250" localSheetId="0" hidden="1">Sheet1!#REF!</definedName>
    <definedName name="QB_ROW_165040" localSheetId="0" hidden="1">Sheet1!$E$21</definedName>
    <definedName name="QB_ROW_165250" localSheetId="0" hidden="1">Sheet1!#REF!</definedName>
    <definedName name="QB_ROW_165340" localSheetId="0" hidden="1">Sheet1!$E$28</definedName>
    <definedName name="QB_ROW_166040" localSheetId="0" hidden="1">Sheet1!$E$42</definedName>
    <definedName name="QB_ROW_166250" localSheetId="0" hidden="1">Sheet1!#REF!</definedName>
    <definedName name="QB_ROW_166340" localSheetId="0" hidden="1">Sheet1!$E$45</definedName>
    <definedName name="QB_ROW_167250" localSheetId="0" hidden="1">Sheet1!$F$76</definedName>
    <definedName name="QB_ROW_168050" localSheetId="0" hidden="1">Sheet1!$F$77</definedName>
    <definedName name="QB_ROW_168260" localSheetId="0" hidden="1">Sheet1!$G$80</definedName>
    <definedName name="QB_ROW_168350" localSheetId="0" hidden="1">Sheet1!$F$81</definedName>
    <definedName name="QB_ROW_169040" localSheetId="0" hidden="1">Sheet1!$E$46</definedName>
    <definedName name="QB_ROW_169250" localSheetId="0" hidden="1">Sheet1!#REF!</definedName>
    <definedName name="QB_ROW_169340" localSheetId="0" hidden="1">Sheet1!$E$84</definedName>
    <definedName name="QB_ROW_170240" localSheetId="0" hidden="1">Sheet1!#REF!</definedName>
    <definedName name="QB_ROW_171040" localSheetId="0" hidden="1">Sheet1!$E$29</definedName>
    <definedName name="QB_ROW_171250" localSheetId="0" hidden="1">Sheet1!#REF!</definedName>
    <definedName name="QB_ROW_171340" localSheetId="0" hidden="1">Sheet1!$E$35</definedName>
    <definedName name="QB_ROW_172250" localSheetId="0" hidden="1">Sheet1!$F$43</definedName>
    <definedName name="QB_ROW_173250" localSheetId="0" hidden="1">Sheet1!#REF!</definedName>
    <definedName name="QB_ROW_175250" localSheetId="0" hidden="1">Sheet1!$F$44</definedName>
    <definedName name="QB_ROW_177250" localSheetId="0" hidden="1">Sheet1!#REF!</definedName>
    <definedName name="QB_ROW_18301" localSheetId="0" hidden="1">Sheet1!$A$93</definedName>
    <definedName name="QB_ROW_188250" localSheetId="0" hidden="1">Sheet1!$F$31</definedName>
    <definedName name="QB_ROW_189250" localSheetId="0" hidden="1">Sheet1!#REF!</definedName>
    <definedName name="QB_ROW_19011" localSheetId="0" hidden="1">Sheet1!$B$3</definedName>
    <definedName name="QB_ROW_191250" localSheetId="0" hidden="1">Sheet1!$F$32</definedName>
    <definedName name="QB_ROW_19311" localSheetId="0" hidden="1">Sheet1!$B$86</definedName>
    <definedName name="QB_ROW_195240" localSheetId="0" hidden="1">Sheet1!#REF!</definedName>
    <definedName name="QB_ROW_20031" localSheetId="0" hidden="1">Sheet1!$D$4</definedName>
    <definedName name="QB_ROW_201250" localSheetId="0" hidden="1">Sheet1!#REF!</definedName>
    <definedName name="QB_ROW_202050" localSheetId="0" hidden="1">Sheet1!#REF!</definedName>
    <definedName name="QB_ROW_202260" localSheetId="0" hidden="1">Sheet1!#REF!</definedName>
    <definedName name="QB_ROW_202350" localSheetId="0" hidden="1">Sheet1!#REF!</definedName>
    <definedName name="QB_ROW_203260" localSheetId="0" hidden="1">Sheet1!#REF!</definedName>
    <definedName name="QB_ROW_20331" localSheetId="0" hidden="1">Sheet1!$D$38</definedName>
    <definedName name="QB_ROW_204260" localSheetId="0" hidden="1">Sheet1!#REF!</definedName>
    <definedName name="QB_ROW_205250" localSheetId="0" hidden="1">Sheet1!$F$33</definedName>
    <definedName name="QB_ROW_208240" localSheetId="0" hidden="1">Sheet1!#REF!</definedName>
    <definedName name="QB_ROW_21031" localSheetId="0" hidden="1">Sheet1!$D$40</definedName>
    <definedName name="QB_ROW_211250" localSheetId="0" hidden="1">Sheet1!$F$15</definedName>
    <definedName name="QB_ROW_21331" localSheetId="0" hidden="1">Sheet1!$D$85</definedName>
    <definedName name="QB_ROW_214240" localSheetId="0" hidden="1">Sheet1!#REF!</definedName>
    <definedName name="QB_ROW_22011" localSheetId="0" hidden="1">Sheet1!$B$87</definedName>
    <definedName name="QB_ROW_222260" localSheetId="0" hidden="1">Sheet1!#REF!</definedName>
    <definedName name="QB_ROW_22311" localSheetId="0" hidden="1">Sheet1!$B$92</definedName>
    <definedName name="QB_ROW_223240" localSheetId="0" hidden="1">Sheet1!#REF!</definedName>
    <definedName name="QB_ROW_226250" localSheetId="0" hidden="1">Sheet1!#REF!</definedName>
    <definedName name="QB_ROW_227250" localSheetId="0" hidden="1">Sheet1!#REF!</definedName>
    <definedName name="QB_ROW_228250" localSheetId="0" hidden="1">Sheet1!#REF!</definedName>
    <definedName name="QB_ROW_23221" localSheetId="0" hidden="1">Sheet1!#REF!</definedName>
    <definedName name="QB_ROW_232250" localSheetId="0" hidden="1">Sheet1!#REF!</definedName>
    <definedName name="QB_ROW_233250" localSheetId="0" hidden="1">Sheet1!$F$34</definedName>
    <definedName name="QB_ROW_234250" localSheetId="0" hidden="1">Sheet1!#REF!</definedName>
    <definedName name="QB_ROW_237230" localSheetId="0" hidden="1">Sheet1!$D$89</definedName>
    <definedName name="QB_ROW_238230" localSheetId="0" hidden="1">Sheet1!$D$90</definedName>
    <definedName name="QB_ROW_24021" localSheetId="0" hidden="1">Sheet1!$C$88</definedName>
    <definedName name="QB_ROW_242230" localSheetId="0" hidden="1">Sheet1!#REF!</definedName>
    <definedName name="QB_ROW_24321" localSheetId="0" hidden="1">Sheet1!$C$91</definedName>
    <definedName name="QB_ROW_41040" localSheetId="0" hidden="1">Sheet1!$E$6</definedName>
    <definedName name="QB_ROW_41250" localSheetId="0" hidden="1">Sheet1!#REF!</definedName>
    <definedName name="QB_ROW_41340" localSheetId="0" hidden="1">Sheet1!$E$10</definedName>
    <definedName name="QB_ROW_42250" localSheetId="0" hidden="1">Sheet1!#REF!</definedName>
    <definedName name="QB_ROW_43250" localSheetId="0" hidden="1">Sheet1!$F$7</definedName>
    <definedName name="QB_ROW_44250" localSheetId="0" hidden="1">Sheet1!$F$8</definedName>
    <definedName name="QB_ROW_45250" localSheetId="0" hidden="1">Sheet1!$F$9</definedName>
    <definedName name="QB_ROW_46040" localSheetId="0" hidden="1">Sheet1!$E$37</definedName>
    <definedName name="QB_ROW_46250" localSheetId="0" hidden="1">Sheet1!#REF!</definedName>
    <definedName name="QB_ROW_46340" localSheetId="0" hidden="1">Sheet1!#REF!</definedName>
    <definedName name="QB_ROW_47250" localSheetId="0" hidden="1">Sheet1!$F$50</definedName>
    <definedName name="QB_ROW_48250" localSheetId="0" hidden="1">Sheet1!#REF!</definedName>
    <definedName name="QB_ROW_5040" localSheetId="0" hidden="1">Sheet1!$E$11</definedName>
    <definedName name="QB_ROW_5250" localSheetId="0" hidden="1">Sheet1!#REF!</definedName>
    <definedName name="QB_ROW_5340" localSheetId="0" hidden="1">Sheet1!$E$20</definedName>
    <definedName name="QB_ROW_56260" localSheetId="0" hidden="1">Sheet1!$G$24</definedName>
    <definedName name="QB_ROW_57250" localSheetId="0" hidden="1">Sheet1!#REF!</definedName>
    <definedName name="QB_ROW_58250" localSheetId="0" hidden="1">Sheet1!#REF!</definedName>
    <definedName name="QB_ROW_59250" localSheetId="0" hidden="1">Sheet1!$F$14</definedName>
    <definedName name="QB_ROW_60250" localSheetId="0" hidden="1">Sheet1!$F$13</definedName>
    <definedName name="QB_ROW_61250" localSheetId="0" hidden="1">Sheet1!$F$12</definedName>
    <definedName name="QB_ROW_67050" localSheetId="0" hidden="1">Sheet1!$F$22</definedName>
    <definedName name="QB_ROW_67260" localSheetId="0" hidden="1">Sheet1!$G$25</definedName>
    <definedName name="QB_ROW_67350" localSheetId="0" hidden="1">Sheet1!$F$26</definedName>
    <definedName name="QB_ROW_68250" localSheetId="0" hidden="1">Sheet1!$F$27</definedName>
    <definedName name="QB_ROW_70240" localSheetId="0" hidden="1">Sheet1!$E$41</definedName>
    <definedName name="QB_ROW_71050" localSheetId="0" hidden="1">Sheet1!$F$58</definedName>
    <definedName name="QB_ROW_71260" localSheetId="0" hidden="1">Sheet1!#REF!</definedName>
    <definedName name="QB_ROW_71350" localSheetId="0" hidden="1">Sheet1!$F$64</definedName>
    <definedName name="QB_ROW_76250" localSheetId="0" hidden="1">Sheet1!$F$47</definedName>
    <definedName name="QB_ROW_77260" localSheetId="0" hidden="1">Sheet1!#REF!</definedName>
    <definedName name="QB_ROW_78260" localSheetId="0" hidden="1">Sheet1!$G$63</definedName>
    <definedName name="QB_ROW_79260" localSheetId="0" hidden="1">Sheet1!$G$62</definedName>
    <definedName name="QB_ROW_80250" localSheetId="0" hidden="1">Sheet1!$F$48</definedName>
    <definedName name="QB_ROW_81250" localSheetId="0" hidden="1">Sheet1!$F$67</definedName>
    <definedName name="QB_ROW_82260" localSheetId="0" hidden="1">Sheet1!$G$60</definedName>
    <definedName name="QB_ROW_83050" localSheetId="0" hidden="1">Sheet1!$F$68</definedName>
    <definedName name="QB_ROW_83260" localSheetId="0" hidden="1">Sheet1!$G$72</definedName>
    <definedName name="QB_ROW_83350" localSheetId="0" hidden="1">Sheet1!$F$73</definedName>
    <definedName name="QB_ROW_84250" localSheetId="0" hidden="1">Sheet1!$F$66</definedName>
    <definedName name="QB_ROW_86260" localSheetId="0" hidden="1">Sheet1!$G$59</definedName>
    <definedName name="QB_ROW_86321" localSheetId="0" hidden="1">Sheet1!$C$39</definedName>
    <definedName name="QB_ROW_87031" localSheetId="0" hidden="1">Sheet1!#REF!</definedName>
    <definedName name="QB_ROW_87260" localSheetId="0" hidden="1">Sheet1!$G$61</definedName>
    <definedName name="QB_ROW_87331" localSheetId="0" hidden="1">Sheet1!#REF!</definedName>
    <definedName name="QB_ROW_88260" localSheetId="0" hidden="1">Sheet1!$G$79</definedName>
    <definedName name="QB_ROW_89260" localSheetId="0" hidden="1">Sheet1!#REF!</definedName>
    <definedName name="QB_ROW_90250" localSheetId="0" hidden="1">Sheet1!$F$19</definedName>
    <definedName name="QB_ROW_91250" localSheetId="0" hidden="1">Sheet1!#REF!</definedName>
    <definedName name="QB_ROW_94250" localSheetId="0" hidden="1">Sheet1!$F$57</definedName>
    <definedName name="QB_ROW_96250" localSheetId="0" hidden="1">Sheet1!#REF!</definedName>
    <definedName name="QB_ROW_97250" localSheetId="0" hidden="1">Sheet1!$F$65</definedName>
    <definedName name="QB_ROW_98240" localSheetId="0" hidden="1">Sheet1!#REF!</definedName>
    <definedName name="QB_ROW_99050" localSheetId="0" hidden="1">Sheet1!$F$53</definedName>
    <definedName name="QB_ROW_99260" localSheetId="0" hidden="1">Sheet1!$G$54</definedName>
    <definedName name="QB_ROW_99350" localSheetId="0" hidden="1">Sheet1!$F$55</definedName>
    <definedName name="QBCANSUPPORTUPDATE" localSheetId="0">TRUE</definedName>
    <definedName name="QBCOMPANYFILENAME" localSheetId="0">"C:\Users\mhca_accounting\Documents Backup\Minnesota HomeCare Association Fix 4.23.19.QBW"</definedName>
    <definedName name="QBENDDATE" localSheetId="0">20210930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"7f606337ecea4f68a5928d2f7b68d143"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7</definedName>
    <definedName name="QBSTARTDATE" localSheetId="0">20210101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5" i="1" l="1"/>
  <c r="AA27" i="1" l="1"/>
  <c r="U43" i="1"/>
  <c r="K54" i="1"/>
  <c r="K41" i="1"/>
  <c r="K66" i="1"/>
  <c r="W10" i="1"/>
  <c r="W5" i="1"/>
  <c r="T39" i="1"/>
  <c r="T38" i="1"/>
  <c r="T28" i="1"/>
  <c r="T27" i="1"/>
  <c r="T26" i="1"/>
  <c r="T25" i="1"/>
  <c r="T24" i="1"/>
  <c r="R27" i="1"/>
  <c r="M38" i="1" l="1"/>
  <c r="P20" i="1"/>
  <c r="M20" i="1"/>
  <c r="L41" i="1" l="1"/>
  <c r="L35" i="1"/>
  <c r="L33" i="1"/>
  <c r="L30" i="1"/>
  <c r="L32" i="1"/>
  <c r="H10" i="1"/>
  <c r="H38" i="1"/>
  <c r="H39" i="1" s="1"/>
  <c r="H86" i="1" s="1"/>
  <c r="J84" i="1"/>
  <c r="J83" i="1"/>
  <c r="J82" i="1"/>
  <c r="J80" i="1"/>
  <c r="J79" i="1"/>
  <c r="J78" i="1"/>
  <c r="J76" i="1"/>
  <c r="J75" i="1"/>
  <c r="J74" i="1"/>
  <c r="J73" i="1"/>
  <c r="H69" i="1"/>
  <c r="J69" i="1"/>
  <c r="J71" i="1"/>
  <c r="J70" i="1"/>
  <c r="J67" i="1"/>
  <c r="J66" i="1"/>
  <c r="I64" i="1"/>
  <c r="J64" i="1" s="1"/>
  <c r="J63" i="1"/>
  <c r="J62" i="1"/>
  <c r="J61" i="1"/>
  <c r="J60" i="1"/>
  <c r="J59" i="1"/>
  <c r="J57" i="1"/>
  <c r="J56" i="1"/>
  <c r="J55" i="1"/>
  <c r="J54" i="1"/>
  <c r="J50" i="1"/>
  <c r="J49" i="1"/>
  <c r="J48" i="1"/>
  <c r="J47" i="1"/>
  <c r="J41" i="1"/>
  <c r="J35" i="1"/>
  <c r="J30" i="1"/>
  <c r="J10" i="1" l="1"/>
  <c r="J38" i="1" s="1"/>
  <c r="M92" i="1" l="1"/>
  <c r="W41" i="1"/>
  <c r="W42" i="1"/>
  <c r="W43" i="1"/>
  <c r="W44" i="1"/>
  <c r="W45" i="1"/>
  <c r="W47" i="1"/>
  <c r="W48" i="1"/>
  <c r="W49" i="1"/>
  <c r="W50" i="1"/>
  <c r="W51" i="1"/>
  <c r="W52" i="1"/>
  <c r="W53" i="1"/>
  <c r="W54" i="1"/>
  <c r="W63" i="1" l="1"/>
  <c r="W90" i="1"/>
  <c r="W89" i="1"/>
  <c r="W25" i="1"/>
  <c r="W83" i="1"/>
  <c r="W82" i="1"/>
  <c r="W81" i="1"/>
  <c r="W75" i="1"/>
  <c r="W76" i="1"/>
  <c r="W78" i="1"/>
  <c r="W79" i="1"/>
  <c r="W80" i="1"/>
  <c r="W74" i="1"/>
  <c r="W64" i="1"/>
  <c r="W69" i="1"/>
  <c r="W70" i="1"/>
  <c r="W71" i="1"/>
  <c r="W72" i="1"/>
  <c r="W66" i="1"/>
  <c r="W67" i="1"/>
  <c r="W65" i="1"/>
  <c r="W57" i="1"/>
  <c r="W59" i="1"/>
  <c r="W60" i="1"/>
  <c r="W61" i="1"/>
  <c r="W62" i="1"/>
  <c r="W56" i="1"/>
  <c r="W55" i="1"/>
  <c r="W35" i="1"/>
  <c r="W33" i="1"/>
  <c r="W34" i="1"/>
  <c r="W32" i="1"/>
  <c r="W31" i="1"/>
  <c r="W30" i="1"/>
  <c r="W27" i="1"/>
  <c r="W24" i="1"/>
  <c r="W23" i="1"/>
  <c r="W19" i="1"/>
  <c r="S28" i="1"/>
  <c r="N84" i="1"/>
  <c r="N85" i="1" s="1"/>
  <c r="M84" i="1"/>
  <c r="N38" i="1"/>
  <c r="M35" i="1"/>
  <c r="O74" i="1"/>
  <c r="W73" i="1" l="1"/>
  <c r="W84" i="1" s="1"/>
  <c r="W85" i="1" s="1"/>
  <c r="W26" i="1"/>
  <c r="W28" i="1" s="1"/>
  <c r="W38" i="1" s="1"/>
  <c r="O84" i="1"/>
  <c r="J81" i="1"/>
  <c r="J89" i="1"/>
  <c r="J5" i="1"/>
  <c r="J36" i="1"/>
  <c r="H5" i="1"/>
  <c r="W7" i="1" l="1"/>
  <c r="W6" i="1"/>
  <c r="W20" i="1"/>
  <c r="Z53" i="1"/>
  <c r="T83" i="1" l="1"/>
  <c r="V83" i="1"/>
  <c r="T77" i="1"/>
  <c r="V77" i="1"/>
  <c r="V75" i="1"/>
  <c r="V68" i="1"/>
  <c r="V58" i="1"/>
  <c r="T53" i="1"/>
  <c r="V53" i="1"/>
  <c r="S35" i="1"/>
  <c r="T75" i="1" l="1"/>
  <c r="Q75" i="1"/>
  <c r="Z75" i="1"/>
  <c r="O83" i="1"/>
  <c r="Q83" i="1"/>
  <c r="O75" i="1"/>
  <c r="X75" i="1"/>
  <c r="O77" i="1"/>
  <c r="AA75" i="1" l="1"/>
  <c r="I38" i="1"/>
  <c r="L75" i="1"/>
  <c r="L83" i="1"/>
  <c r="X83" i="1"/>
  <c r="Z83" i="1"/>
  <c r="H54" i="1"/>
  <c r="K45" i="1"/>
  <c r="I45" i="1"/>
  <c r="J45" i="1"/>
  <c r="L36" i="1"/>
  <c r="J90" i="1"/>
  <c r="AA83" i="1" l="1"/>
  <c r="H91" i="1"/>
  <c r="H92" i="1" s="1"/>
  <c r="H81" i="1"/>
  <c r="H73" i="1"/>
  <c r="H64" i="1"/>
  <c r="H55" i="1"/>
  <c r="H45" i="1"/>
  <c r="H35" i="1"/>
  <c r="H26" i="1"/>
  <c r="H28" i="1" s="1"/>
  <c r="H20" i="1"/>
  <c r="H84" i="1" l="1"/>
  <c r="H85" i="1" l="1"/>
  <c r="H93" i="1" l="1"/>
  <c r="N91" i="1" l="1"/>
  <c r="N92" i="1" s="1"/>
  <c r="M91" i="1"/>
  <c r="I91" i="1"/>
  <c r="J91" i="1" s="1"/>
  <c r="L82" i="1"/>
  <c r="O92" i="1" l="1"/>
  <c r="K35" i="1" l="1"/>
  <c r="K26" i="1"/>
  <c r="K28" i="1" s="1"/>
  <c r="K20" i="1"/>
  <c r="K10" i="1"/>
  <c r="K38" i="1" s="1"/>
  <c r="P10" i="1"/>
  <c r="I55" i="1"/>
  <c r="I26" i="1"/>
  <c r="I28" i="1" s="1"/>
  <c r="I10" i="1"/>
  <c r="I20" i="1"/>
  <c r="K39" i="1" l="1"/>
  <c r="J20" i="1"/>
  <c r="J26" i="1"/>
  <c r="J28" i="1" s="1"/>
  <c r="Z90" i="1" l="1"/>
  <c r="Z89" i="1"/>
  <c r="Z82" i="1"/>
  <c r="Z80" i="1"/>
  <c r="Z79" i="1"/>
  <c r="Z78" i="1"/>
  <c r="Z76" i="1"/>
  <c r="Z74" i="1"/>
  <c r="Z72" i="1"/>
  <c r="Z71" i="1"/>
  <c r="Z70" i="1"/>
  <c r="Z69" i="1"/>
  <c r="Z67" i="1"/>
  <c r="Z66" i="1"/>
  <c r="Z65" i="1"/>
  <c r="Z63" i="1"/>
  <c r="Z62" i="1"/>
  <c r="Z61" i="1"/>
  <c r="Z60" i="1"/>
  <c r="Z59" i="1"/>
  <c r="Z57" i="1"/>
  <c r="Z56" i="1"/>
  <c r="Z54" i="1"/>
  <c r="Z52" i="1"/>
  <c r="Z51" i="1"/>
  <c r="Z50" i="1"/>
  <c r="Z49" i="1"/>
  <c r="Z48" i="1"/>
  <c r="Z47" i="1"/>
  <c r="Z44" i="1"/>
  <c r="Z41" i="1"/>
  <c r="Z34" i="1"/>
  <c r="Z33" i="1"/>
  <c r="Z32" i="1"/>
  <c r="Z31" i="1"/>
  <c r="Z30" i="1"/>
  <c r="Z25" i="1"/>
  <c r="Z24" i="1"/>
  <c r="Z23" i="1"/>
  <c r="Z19" i="1"/>
  <c r="Z18" i="1"/>
  <c r="Z17" i="1"/>
  <c r="Z16" i="1"/>
  <c r="Z15" i="1"/>
  <c r="Z14" i="1"/>
  <c r="Z13" i="1"/>
  <c r="Z12" i="1"/>
  <c r="Z7" i="1"/>
  <c r="Z8" i="1"/>
  <c r="Z9" i="1"/>
  <c r="Z6" i="1"/>
  <c r="S20" i="1"/>
  <c r="R20" i="1"/>
  <c r="S10" i="1"/>
  <c r="R10" i="1"/>
  <c r="R35" i="1"/>
  <c r="S91" i="1"/>
  <c r="S92" i="1" s="1"/>
  <c r="R91" i="1"/>
  <c r="R92" i="1" s="1"/>
  <c r="R81" i="1"/>
  <c r="T81" i="1" s="1"/>
  <c r="S73" i="1"/>
  <c r="R73" i="1"/>
  <c r="R64" i="1"/>
  <c r="S55" i="1"/>
  <c r="R55" i="1"/>
  <c r="S45" i="1"/>
  <c r="R45" i="1"/>
  <c r="S26" i="1"/>
  <c r="R26" i="1"/>
  <c r="R28" i="1" s="1"/>
  <c r="T90" i="1"/>
  <c r="T89" i="1"/>
  <c r="T82" i="1"/>
  <c r="T80" i="1"/>
  <c r="T79" i="1"/>
  <c r="T78" i="1"/>
  <c r="T76" i="1"/>
  <c r="T74" i="1"/>
  <c r="T72" i="1"/>
  <c r="T71" i="1"/>
  <c r="T70" i="1"/>
  <c r="T69" i="1"/>
  <c r="T67" i="1"/>
  <c r="T66" i="1"/>
  <c r="T65" i="1"/>
  <c r="T63" i="1"/>
  <c r="T62" i="1"/>
  <c r="T61" i="1"/>
  <c r="T60" i="1"/>
  <c r="T59" i="1"/>
  <c r="T57" i="1"/>
  <c r="T56" i="1"/>
  <c r="T54" i="1"/>
  <c r="T52" i="1"/>
  <c r="T51" i="1"/>
  <c r="T50" i="1"/>
  <c r="T49" i="1"/>
  <c r="T48" i="1"/>
  <c r="T47" i="1"/>
  <c r="T44" i="1"/>
  <c r="T43" i="1"/>
  <c r="T41" i="1"/>
  <c r="T34" i="1"/>
  <c r="T33" i="1"/>
  <c r="T32" i="1"/>
  <c r="T31" i="1"/>
  <c r="T30" i="1"/>
  <c r="T23" i="1"/>
  <c r="T19" i="1"/>
  <c r="T18" i="1"/>
  <c r="T17" i="1"/>
  <c r="T16" i="1"/>
  <c r="T15" i="1"/>
  <c r="T14" i="1"/>
  <c r="T13" i="1"/>
  <c r="T12" i="1"/>
  <c r="T9" i="1"/>
  <c r="T8" i="1"/>
  <c r="T7" i="1"/>
  <c r="T6" i="1"/>
  <c r="O6" i="1"/>
  <c r="O43" i="1"/>
  <c r="O90" i="1"/>
  <c r="O89" i="1"/>
  <c r="O82" i="1"/>
  <c r="O80" i="1"/>
  <c r="O79" i="1"/>
  <c r="O78" i="1"/>
  <c r="O76" i="1"/>
  <c r="O72" i="1"/>
  <c r="O71" i="1"/>
  <c r="O70" i="1"/>
  <c r="O69" i="1"/>
  <c r="O67" i="1"/>
  <c r="O66" i="1"/>
  <c r="O65" i="1"/>
  <c r="O63" i="1"/>
  <c r="O62" i="1"/>
  <c r="O61" i="1"/>
  <c r="O60" i="1"/>
  <c r="O59" i="1"/>
  <c r="O57" i="1"/>
  <c r="O56" i="1"/>
  <c r="O54" i="1"/>
  <c r="O52" i="1"/>
  <c r="O51" i="1"/>
  <c r="O50" i="1"/>
  <c r="O49" i="1"/>
  <c r="O48" i="1"/>
  <c r="O47" i="1"/>
  <c r="O44" i="1"/>
  <c r="O41" i="1"/>
  <c r="O34" i="1"/>
  <c r="O33" i="1"/>
  <c r="O32" i="1"/>
  <c r="O31" i="1"/>
  <c r="O30" i="1"/>
  <c r="O27" i="1"/>
  <c r="O25" i="1"/>
  <c r="O24" i="1"/>
  <c r="O23" i="1"/>
  <c r="O19" i="1"/>
  <c r="O18" i="1"/>
  <c r="O17" i="1"/>
  <c r="O16" i="1"/>
  <c r="O15" i="1"/>
  <c r="O14" i="1"/>
  <c r="O13" i="1"/>
  <c r="O12" i="1"/>
  <c r="O9" i="1"/>
  <c r="O8" i="1"/>
  <c r="O7" i="1"/>
  <c r="M73" i="1"/>
  <c r="N73" i="1"/>
  <c r="N64" i="1"/>
  <c r="N55" i="1"/>
  <c r="N45" i="1"/>
  <c r="N35" i="1"/>
  <c r="N10" i="1"/>
  <c r="N26" i="1"/>
  <c r="N28" i="1" s="1"/>
  <c r="N20" i="1"/>
  <c r="R38" i="1" l="1"/>
  <c r="R39" i="1" s="1"/>
  <c r="S38" i="1"/>
  <c r="S39" i="1" s="1"/>
  <c r="N39" i="1"/>
  <c r="O91" i="1"/>
  <c r="S84" i="1"/>
  <c r="S85" i="1" s="1"/>
  <c r="T45" i="1"/>
  <c r="R84" i="1"/>
  <c r="R85" i="1" s="1"/>
  <c r="T35" i="1"/>
  <c r="O73" i="1"/>
  <c r="T64" i="1"/>
  <c r="T55" i="1"/>
  <c r="T73" i="1"/>
  <c r="T10" i="1"/>
  <c r="T20" i="1"/>
  <c r="T92" i="1"/>
  <c r="T91" i="1"/>
  <c r="X6" i="1"/>
  <c r="N86" i="1" l="1"/>
  <c r="S86" i="1"/>
  <c r="S93" i="1" s="1"/>
  <c r="T85" i="1"/>
  <c r="T84" i="1"/>
  <c r="N93" i="1" l="1"/>
  <c r="X12" i="1"/>
  <c r="AA12" i="1" s="1"/>
  <c r="X13" i="1"/>
  <c r="AA13" i="1" s="1"/>
  <c r="X14" i="1"/>
  <c r="AA14" i="1" s="1"/>
  <c r="X15" i="1"/>
  <c r="AA15" i="1" s="1"/>
  <c r="X16" i="1"/>
  <c r="AA16" i="1" s="1"/>
  <c r="X17" i="1"/>
  <c r="AA17" i="1" s="1"/>
  <c r="X18" i="1"/>
  <c r="AA18" i="1" s="1"/>
  <c r="X19" i="1"/>
  <c r="AA19" i="1" s="1"/>
  <c r="X20" i="1"/>
  <c r="X23" i="1"/>
  <c r="Y23" i="1" s="1"/>
  <c r="X24" i="1"/>
  <c r="X25" i="1"/>
  <c r="Y25" i="1" s="1"/>
  <c r="X26" i="1"/>
  <c r="Y27" i="1"/>
  <c r="X30" i="1"/>
  <c r="Y30" i="1" s="1"/>
  <c r="X31" i="1"/>
  <c r="X32" i="1"/>
  <c r="X33" i="1"/>
  <c r="Y33" i="1" s="1"/>
  <c r="X34" i="1"/>
  <c r="X41" i="1"/>
  <c r="X43" i="1"/>
  <c r="Y43" i="1" s="1"/>
  <c r="X44" i="1"/>
  <c r="X45" i="1"/>
  <c r="X47" i="1"/>
  <c r="Y47" i="1" s="1"/>
  <c r="X48" i="1"/>
  <c r="Y48" i="1" s="1"/>
  <c r="X49" i="1"/>
  <c r="X50" i="1"/>
  <c r="Y50" i="1" s="1"/>
  <c r="X51" i="1"/>
  <c r="Y51" i="1" s="1"/>
  <c r="X52" i="1"/>
  <c r="X54" i="1"/>
  <c r="X56" i="1"/>
  <c r="Y56" i="1" s="1"/>
  <c r="X57" i="1"/>
  <c r="X59" i="1"/>
  <c r="X60" i="1"/>
  <c r="Y60" i="1" s="1"/>
  <c r="X61" i="1"/>
  <c r="X62" i="1"/>
  <c r="X63" i="1"/>
  <c r="X65" i="1"/>
  <c r="X66" i="1"/>
  <c r="Y66" i="1" s="1"/>
  <c r="X67" i="1"/>
  <c r="X69" i="1"/>
  <c r="X70" i="1"/>
  <c r="Y70" i="1" s="1"/>
  <c r="X71" i="1"/>
  <c r="X72" i="1"/>
  <c r="Y72" i="1" s="1"/>
  <c r="X74" i="1"/>
  <c r="X76" i="1"/>
  <c r="Y76" i="1" s="1"/>
  <c r="X78" i="1"/>
  <c r="X79" i="1"/>
  <c r="X80" i="1"/>
  <c r="Y80" i="1" s="1"/>
  <c r="X82" i="1"/>
  <c r="Y82" i="1" s="1"/>
  <c r="X89" i="1"/>
  <c r="Y89" i="1" s="1"/>
  <c r="X90" i="1"/>
  <c r="Y90" i="1" s="1"/>
  <c r="X91" i="1"/>
  <c r="X7" i="1"/>
  <c r="AA7" i="1" s="1"/>
  <c r="X8" i="1"/>
  <c r="X9" i="1"/>
  <c r="AA9" i="1" s="1"/>
  <c r="AA6" i="1"/>
  <c r="W91" i="1"/>
  <c r="W92" i="1" s="1"/>
  <c r="M81" i="1"/>
  <c r="M64" i="1"/>
  <c r="O64" i="1" s="1"/>
  <c r="M55" i="1"/>
  <c r="M45" i="1"/>
  <c r="O45" i="1" s="1"/>
  <c r="M26" i="1"/>
  <c r="M28" i="1" s="1"/>
  <c r="O20" i="1"/>
  <c r="W18" i="1"/>
  <c r="W17" i="1"/>
  <c r="W16" i="1"/>
  <c r="Y16" i="1" s="1"/>
  <c r="W15" i="1"/>
  <c r="W14" i="1"/>
  <c r="W13" i="1"/>
  <c r="W12" i="1"/>
  <c r="Y12" i="1" s="1"/>
  <c r="Q6" i="1"/>
  <c r="Q7" i="1"/>
  <c r="Q8" i="1"/>
  <c r="Q9" i="1"/>
  <c r="M10" i="1"/>
  <c r="W8" i="1"/>
  <c r="W9" i="1"/>
  <c r="O81" i="1" l="1"/>
  <c r="AA33" i="1"/>
  <c r="M39" i="1"/>
  <c r="W39" i="1" s="1"/>
  <c r="W86" i="1" s="1"/>
  <c r="W93" i="1" s="1"/>
  <c r="X28" i="1"/>
  <c r="O55" i="1"/>
  <c r="Q10" i="1"/>
  <c r="AA30" i="1"/>
  <c r="AA8" i="1"/>
  <c r="AA10" i="1" s="1"/>
  <c r="AA51" i="1"/>
  <c r="AA66" i="1"/>
  <c r="AA82" i="1"/>
  <c r="AA89" i="1"/>
  <c r="Y14" i="1"/>
  <c r="Y18" i="1"/>
  <c r="Y15" i="1"/>
  <c r="Y19" i="1"/>
  <c r="AA47" i="1"/>
  <c r="AA56" i="1"/>
  <c r="AA72" i="1"/>
  <c r="AA90" i="1"/>
  <c r="Y9" i="1"/>
  <c r="AA50" i="1"/>
  <c r="AA60" i="1"/>
  <c r="AA80" i="1"/>
  <c r="Y91" i="1"/>
  <c r="Y6" i="1"/>
  <c r="AA78" i="1"/>
  <c r="Y78" i="1"/>
  <c r="AA65" i="1"/>
  <c r="Y65" i="1"/>
  <c r="AA34" i="1"/>
  <c r="Y34" i="1"/>
  <c r="AA48" i="1"/>
  <c r="AA70" i="1"/>
  <c r="Y13" i="1"/>
  <c r="AA74" i="1"/>
  <c r="Y74" i="1"/>
  <c r="AA69" i="1"/>
  <c r="Y69" i="1"/>
  <c r="AA61" i="1"/>
  <c r="Y61" i="1"/>
  <c r="AA52" i="1"/>
  <c r="Y52" i="1"/>
  <c r="AA41" i="1"/>
  <c r="Y41" i="1"/>
  <c r="AA67" i="1"/>
  <c r="Y67" i="1"/>
  <c r="AA63" i="1"/>
  <c r="Y63" i="1"/>
  <c r="AA59" i="1"/>
  <c r="Y59" i="1"/>
  <c r="AA54" i="1"/>
  <c r="AA55" i="1" s="1"/>
  <c r="Y54" i="1"/>
  <c r="AA32" i="1"/>
  <c r="Y32" i="1"/>
  <c r="AA57" i="1"/>
  <c r="Y57" i="1"/>
  <c r="AA31" i="1"/>
  <c r="Y31" i="1"/>
  <c r="Y8" i="1"/>
  <c r="Y17" i="1"/>
  <c r="AA76" i="1"/>
  <c r="Y7" i="1"/>
  <c r="Y20" i="1"/>
  <c r="AA79" i="1"/>
  <c r="Y79" i="1"/>
  <c r="AA71" i="1"/>
  <c r="Y71" i="1"/>
  <c r="AA62" i="1"/>
  <c r="Y62" i="1"/>
  <c r="AA49" i="1"/>
  <c r="Y49" i="1"/>
  <c r="Y45" i="1"/>
  <c r="Y26" i="1"/>
  <c r="Y28" i="1" s="1"/>
  <c r="AA44" i="1"/>
  <c r="Y44" i="1"/>
  <c r="AA43" i="1"/>
  <c r="AA25" i="1"/>
  <c r="AA24" i="1"/>
  <c r="Y24" i="1"/>
  <c r="AA23" i="1"/>
  <c r="M85" i="1" l="1"/>
  <c r="O85" i="1" s="1"/>
  <c r="O39" i="1"/>
  <c r="AA91" i="1"/>
  <c r="AA92" i="1" s="1"/>
  <c r="AA73" i="1"/>
  <c r="AA81" i="1"/>
  <c r="AA64" i="1"/>
  <c r="AA45" i="1"/>
  <c r="P35" i="1"/>
  <c r="L16" i="1"/>
  <c r="L17" i="1"/>
  <c r="L18" i="1"/>
  <c r="V16" i="1"/>
  <c r="V17" i="1"/>
  <c r="V18" i="1"/>
  <c r="Q16" i="1"/>
  <c r="Q17" i="1"/>
  <c r="Q18" i="1"/>
  <c r="O26" i="1"/>
  <c r="O28" i="1" s="1"/>
  <c r="X10" i="1"/>
  <c r="U91" i="1"/>
  <c r="U92" i="1" s="1"/>
  <c r="V90" i="1"/>
  <c r="V89" i="1"/>
  <c r="V82" i="1"/>
  <c r="U81" i="1"/>
  <c r="V80" i="1"/>
  <c r="V79" i="1"/>
  <c r="V78" i="1"/>
  <c r="V76" i="1"/>
  <c r="V74" i="1"/>
  <c r="U73" i="1"/>
  <c r="V72" i="1"/>
  <c r="V71" i="1"/>
  <c r="V70" i="1"/>
  <c r="V69" i="1"/>
  <c r="V67" i="1"/>
  <c r="V66" i="1"/>
  <c r="V65" i="1"/>
  <c r="V63" i="1"/>
  <c r="V62" i="1"/>
  <c r="V61" i="1"/>
  <c r="V60" i="1"/>
  <c r="V59" i="1"/>
  <c r="V57" i="1"/>
  <c r="V56" i="1"/>
  <c r="U55" i="1"/>
  <c r="V54" i="1"/>
  <c r="V52" i="1"/>
  <c r="V51" i="1"/>
  <c r="V50" i="1"/>
  <c r="V49" i="1"/>
  <c r="V48" i="1"/>
  <c r="V47" i="1"/>
  <c r="U45" i="1"/>
  <c r="U85" i="1" s="1"/>
  <c r="U86" i="1" s="1"/>
  <c r="V44" i="1"/>
  <c r="V43" i="1"/>
  <c r="V41" i="1"/>
  <c r="U35" i="1"/>
  <c r="V35" i="1" s="1"/>
  <c r="V34" i="1"/>
  <c r="V33" i="1"/>
  <c r="V32" i="1"/>
  <c r="V31" i="1"/>
  <c r="V30" i="1"/>
  <c r="V27" i="1"/>
  <c r="U26" i="1"/>
  <c r="V25" i="1"/>
  <c r="V24" i="1"/>
  <c r="V23" i="1"/>
  <c r="U20" i="1"/>
  <c r="V20" i="1" s="1"/>
  <c r="V19" i="1"/>
  <c r="V15" i="1"/>
  <c r="V14" i="1"/>
  <c r="V13" i="1"/>
  <c r="V12" i="1"/>
  <c r="U10" i="1"/>
  <c r="V9" i="1"/>
  <c r="V8" i="1"/>
  <c r="V7" i="1"/>
  <c r="V6" i="1"/>
  <c r="Q90" i="1"/>
  <c r="Q89" i="1"/>
  <c r="Q82" i="1"/>
  <c r="Q80" i="1"/>
  <c r="Q79" i="1"/>
  <c r="Q78" i="1"/>
  <c r="Q76" i="1"/>
  <c r="Q74" i="1"/>
  <c r="Q72" i="1"/>
  <c r="Q71" i="1"/>
  <c r="Q70" i="1"/>
  <c r="Q69" i="1"/>
  <c r="Q67" i="1"/>
  <c r="Q66" i="1"/>
  <c r="Q65" i="1"/>
  <c r="Q63" i="1"/>
  <c r="Q62" i="1"/>
  <c r="Q61" i="1"/>
  <c r="Q60" i="1"/>
  <c r="Q59" i="1"/>
  <c r="Q57" i="1"/>
  <c r="Q56" i="1"/>
  <c r="Q54" i="1"/>
  <c r="Q52" i="1"/>
  <c r="Q51" i="1"/>
  <c r="Q50" i="1"/>
  <c r="Q49" i="1"/>
  <c r="Q48" i="1"/>
  <c r="Q47" i="1"/>
  <c r="Q44" i="1"/>
  <c r="Q43" i="1"/>
  <c r="Q41" i="1"/>
  <c r="Q34" i="1"/>
  <c r="Q33" i="1"/>
  <c r="Q32" i="1"/>
  <c r="Q31" i="1"/>
  <c r="Q30" i="1"/>
  <c r="Q27" i="1"/>
  <c r="Q25" i="1"/>
  <c r="Q24" i="1"/>
  <c r="Q19" i="1"/>
  <c r="Q15" i="1"/>
  <c r="Q14" i="1"/>
  <c r="Q13" i="1"/>
  <c r="Q12" i="1"/>
  <c r="Y10" i="1" l="1"/>
  <c r="AA84" i="1"/>
  <c r="AA85" i="1" s="1"/>
  <c r="V26" i="1"/>
  <c r="V28" i="1" s="1"/>
  <c r="U28" i="1"/>
  <c r="U38" i="1" s="1"/>
  <c r="U84" i="1"/>
  <c r="M86" i="1"/>
  <c r="M93" i="1" s="1"/>
  <c r="O93" i="1" s="1"/>
  <c r="R86" i="1"/>
  <c r="T86" i="1" s="1"/>
  <c r="Q55" i="1"/>
  <c r="V45" i="1"/>
  <c r="V64" i="1"/>
  <c r="Q45" i="1"/>
  <c r="V73" i="1"/>
  <c r="V91" i="1"/>
  <c r="V92" i="1" s="1"/>
  <c r="V55" i="1"/>
  <c r="V10" i="1"/>
  <c r="V81" i="1"/>
  <c r="Q64" i="1"/>
  <c r="Q73" i="1"/>
  <c r="Q91" i="1"/>
  <c r="Q92" i="1" s="1"/>
  <c r="Q81" i="1"/>
  <c r="O86" i="1" l="1"/>
  <c r="V38" i="1"/>
  <c r="V84" i="1"/>
  <c r="V85" i="1" s="1"/>
  <c r="Q84" i="1"/>
  <c r="Q85" i="1" s="1"/>
  <c r="U39" i="1"/>
  <c r="U93" i="1" s="1"/>
  <c r="R93" i="1"/>
  <c r="T93" i="1" s="1"/>
  <c r="V39" i="1" l="1"/>
  <c r="V86" i="1" s="1"/>
  <c r="V93" i="1" s="1"/>
  <c r="K73" i="1" l="1"/>
  <c r="L90" i="1" l="1"/>
  <c r="L89" i="1"/>
  <c r="L88" i="1"/>
  <c r="L87" i="1"/>
  <c r="L80" i="1"/>
  <c r="L79" i="1"/>
  <c r="L78" i="1"/>
  <c r="L77" i="1"/>
  <c r="L76" i="1"/>
  <c r="L74" i="1"/>
  <c r="L72" i="1"/>
  <c r="L71" i="1"/>
  <c r="L70" i="1"/>
  <c r="L69" i="1"/>
  <c r="L68" i="1"/>
  <c r="L67" i="1"/>
  <c r="L66" i="1"/>
  <c r="L65" i="1"/>
  <c r="L63" i="1"/>
  <c r="L62" i="1"/>
  <c r="L61" i="1"/>
  <c r="L60" i="1"/>
  <c r="L59" i="1"/>
  <c r="L58" i="1"/>
  <c r="L57" i="1"/>
  <c r="L56" i="1"/>
  <c r="L54" i="1"/>
  <c r="L53" i="1"/>
  <c r="L52" i="1"/>
  <c r="L51" i="1"/>
  <c r="L50" i="1"/>
  <c r="L49" i="1"/>
  <c r="L48" i="1"/>
  <c r="L47" i="1"/>
  <c r="L46" i="1"/>
  <c r="L44" i="1"/>
  <c r="L43" i="1"/>
  <c r="L42" i="1"/>
  <c r="L40" i="1"/>
  <c r="L37" i="1"/>
  <c r="L34" i="1"/>
  <c r="L31" i="1"/>
  <c r="L29" i="1"/>
  <c r="L27" i="1"/>
  <c r="L26" i="1"/>
  <c r="L25" i="1"/>
  <c r="L24" i="1"/>
  <c r="L23" i="1"/>
  <c r="L22" i="1"/>
  <c r="L21" i="1"/>
  <c r="L20" i="1"/>
  <c r="L19" i="1"/>
  <c r="L15" i="1"/>
  <c r="L14" i="1"/>
  <c r="L13" i="1"/>
  <c r="L12" i="1"/>
  <c r="L11" i="1"/>
  <c r="L6" i="1"/>
  <c r="L7" i="1"/>
  <c r="L8" i="1"/>
  <c r="L9" i="1"/>
  <c r="K91" i="1"/>
  <c r="K81" i="1"/>
  <c r="K64" i="1"/>
  <c r="K55" i="1"/>
  <c r="K84" i="1" s="1"/>
  <c r="L28" i="1" l="1"/>
  <c r="L10" i="1"/>
  <c r="L38" i="1" s="1"/>
  <c r="Z35" i="1"/>
  <c r="K92" i="1"/>
  <c r="L45" i="1"/>
  <c r="L91" i="1"/>
  <c r="L92" i="1" s="1"/>
  <c r="L64" i="1"/>
  <c r="L81" i="1"/>
  <c r="L55" i="1"/>
  <c r="L73" i="1"/>
  <c r="L84" i="1" l="1"/>
  <c r="L85" i="1" s="1"/>
  <c r="K85" i="1"/>
  <c r="K86" i="1" s="1"/>
  <c r="I92" i="1"/>
  <c r="X92" i="1" s="1"/>
  <c r="Y92" i="1" s="1"/>
  <c r="I81" i="1"/>
  <c r="X81" i="1" s="1"/>
  <c r="Y81" i="1" s="1"/>
  <c r="I73" i="1"/>
  <c r="I84" i="1" s="1"/>
  <c r="J65" i="1"/>
  <c r="X64" i="1"/>
  <c r="Y64" i="1" s="1"/>
  <c r="X55" i="1"/>
  <c r="Y55" i="1" s="1"/>
  <c r="J51" i="1"/>
  <c r="I35" i="1"/>
  <c r="J33" i="1"/>
  <c r="J32" i="1"/>
  <c r="P91" i="1"/>
  <c r="P81" i="1"/>
  <c r="Z81" i="1" s="1"/>
  <c r="P73" i="1"/>
  <c r="Z73" i="1" s="1"/>
  <c r="P64" i="1"/>
  <c r="Z64" i="1" s="1"/>
  <c r="P55" i="1"/>
  <c r="P45" i="1"/>
  <c r="P26" i="1"/>
  <c r="Z20" i="1"/>
  <c r="AA20" i="1" s="1"/>
  <c r="Z10" i="1"/>
  <c r="I85" i="1" l="1"/>
  <c r="J85" i="1" s="1"/>
  <c r="Z26" i="1"/>
  <c r="P28" i="1"/>
  <c r="P38" i="1" s="1"/>
  <c r="I39" i="1"/>
  <c r="L39" i="1" s="1"/>
  <c r="L86" i="1" s="1"/>
  <c r="Z55" i="1"/>
  <c r="P84" i="1"/>
  <c r="Z84" i="1" s="1"/>
  <c r="Z45" i="1"/>
  <c r="J92" i="1"/>
  <c r="P92" i="1"/>
  <c r="Z92" i="1" s="1"/>
  <c r="Z91" i="1"/>
  <c r="K93" i="1"/>
  <c r="X73" i="1"/>
  <c r="Y73" i="1" s="1"/>
  <c r="X35" i="1"/>
  <c r="X38" i="1" s="1"/>
  <c r="Q35" i="1"/>
  <c r="Q26" i="1"/>
  <c r="Q28" i="1" s="1"/>
  <c r="Q20" i="1"/>
  <c r="O35" i="1"/>
  <c r="O38" i="1" s="1"/>
  <c r="O10" i="1"/>
  <c r="Q38" i="1" l="1"/>
  <c r="AA26" i="1"/>
  <c r="AA28" i="1" s="1"/>
  <c r="Z28" i="1"/>
  <c r="Z38" i="1" s="1"/>
  <c r="P39" i="1"/>
  <c r="P85" i="1"/>
  <c r="Z85" i="1" s="1"/>
  <c r="I86" i="1"/>
  <c r="J39" i="1"/>
  <c r="X39" i="1"/>
  <c r="L93" i="1"/>
  <c r="Y35" i="1"/>
  <c r="Y38" i="1" s="1"/>
  <c r="X85" i="1"/>
  <c r="Y85" i="1" s="1"/>
  <c r="X84" i="1"/>
  <c r="Y84" i="1" s="1"/>
  <c r="AA35" i="1"/>
  <c r="I93" i="1" l="1"/>
  <c r="J86" i="1"/>
  <c r="J93" i="1" s="1"/>
  <c r="AA38" i="1"/>
  <c r="Q39" i="1"/>
  <c r="Q86" i="1" s="1"/>
  <c r="P86" i="1"/>
  <c r="Y39" i="1"/>
  <c r="Z39" i="1"/>
  <c r="AA39" i="1" s="1"/>
  <c r="AA86" i="1" s="1"/>
  <c r="Q93" i="1" l="1"/>
  <c r="AA93" i="1"/>
  <c r="X93" i="1"/>
  <c r="X86" i="1"/>
  <c r="Y93" i="1" l="1"/>
  <c r="Y86" i="1"/>
  <c r="P93" i="1"/>
  <c r="Z93" i="1" s="1"/>
  <c r="Z8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MHCA Accounting</author>
  </authors>
  <commentList>
    <comment ref="H51" authorId="0" shapeId="0" xr:uid="{0475415A-AA33-4778-900F-FF53637CEB04}">
      <text>
        <r>
          <rPr>
            <b/>
            <sz val="9"/>
            <color indexed="81"/>
            <rFont val="Tahoma"/>
            <family val="2"/>
          </rPr>
          <t>MHCA Accounting:</t>
        </r>
        <r>
          <rPr>
            <sz val="9"/>
            <color indexed="81"/>
            <rFont val="Tahoma"/>
            <family val="2"/>
          </rPr>
          <t xml:space="preserve">
2022 QB in Supplies</t>
        </r>
      </text>
    </comment>
  </commentList>
</comments>
</file>

<file path=xl/sharedStrings.xml><?xml version="1.0" encoding="utf-8"?>
<sst xmlns="http://schemas.openxmlformats.org/spreadsheetml/2006/main" count="115" uniqueCount="101">
  <si>
    <t>Admin</t>
  </si>
  <si>
    <t>Marketing &amp; Membership</t>
  </si>
  <si>
    <t>Education</t>
  </si>
  <si>
    <t>Total</t>
  </si>
  <si>
    <t>Jan - August 22</t>
  </si>
  <si>
    <t>2022 Budget</t>
  </si>
  <si>
    <t>Over/Under
Budget</t>
  </si>
  <si>
    <t>Proposed
2023 Budget</t>
  </si>
  <si>
    <t>Budget
Comparison</t>
  </si>
  <si>
    <t>Jan - Aug 22</t>
  </si>
  <si>
    <t>Ordinary Income/Expense</t>
  </si>
  <si>
    <t>Income</t>
  </si>
  <si>
    <t>2185 · Bad Debt Expense</t>
  </si>
  <si>
    <t>2200 · Investment Income</t>
  </si>
  <si>
    <t>2202 · Dividend Income</t>
  </si>
  <si>
    <t>2203 · Unrealized Gain (Loss)</t>
  </si>
  <si>
    <t>2204 · Interest Income</t>
  </si>
  <si>
    <t>Total 2200 · Investment Income</t>
  </si>
  <si>
    <t>4000 · Membership Dues</t>
  </si>
  <si>
    <t>4001 · Tier 1 Dues</t>
  </si>
  <si>
    <t>4002 · Tier 2 Dues</t>
  </si>
  <si>
    <t>4003 · Tier 3 Dues</t>
  </si>
  <si>
    <t>4004 · Tier 4 Dues</t>
  </si>
  <si>
    <t>4006 · Business Partner Dues</t>
  </si>
  <si>
    <t>4011 · Tier 5 Dues</t>
  </si>
  <si>
    <t>4012 · Tier 6 Dues</t>
  </si>
  <si>
    <t>4013 · Tier 7 Dues</t>
  </si>
  <si>
    <t>Total 4000 · Membership Dues</t>
  </si>
  <si>
    <t>4100 · Event Income</t>
  </si>
  <si>
    <t>4110 · Annual Meeting</t>
  </si>
  <si>
    <t>4113 - Foundation Fundraiser</t>
  </si>
  <si>
    <t>4111 · Conference Registrations</t>
  </si>
  <si>
    <t>4112 · Exhibitor Registration</t>
  </si>
  <si>
    <t>Total 4110 · Annual Meeting</t>
  </si>
  <si>
    <t>4130 · Education Seminars/Webinars</t>
  </si>
  <si>
    <t>Total 4100 · Event Income</t>
  </si>
  <si>
    <t>4200 · Non-Dues Revenue</t>
  </si>
  <si>
    <t>4202 · Merchandise Sales</t>
  </si>
  <si>
    <t>4203 · Revenue Share</t>
  </si>
  <si>
    <t>4205 · Career Center</t>
  </si>
  <si>
    <t>4206 · CC Convenience Fee</t>
  </si>
  <si>
    <t>4207 · Sponsorships</t>
  </si>
  <si>
    <t>Total 4200 · Non-Dues Revenue</t>
  </si>
  <si>
    <t>4300 - Other Income - Capital Rewards</t>
  </si>
  <si>
    <t>4500 · Workforce Financial Assist Rev</t>
  </si>
  <si>
    <t>Total Income</t>
  </si>
  <si>
    <t>Gross Profit</t>
  </si>
  <si>
    <t>Expense</t>
  </si>
  <si>
    <t>7000 · Other (Misc) Expenses</t>
  </si>
  <si>
    <t>7200 · Event Expenses</t>
  </si>
  <si>
    <t>7210 · Annual Meeting Expenses</t>
  </si>
  <si>
    <t>7230 · Education Seminars/Webinars</t>
  </si>
  <si>
    <t>Total 7200 · Event Expenses</t>
  </si>
  <si>
    <t>7300 · Operations Expenses</t>
  </si>
  <si>
    <t>7301 · Communications</t>
  </si>
  <si>
    <t>7302 · Office Lease</t>
  </si>
  <si>
    <t>7303 · Insurance</t>
  </si>
  <si>
    <t>7304 · Bank &amp; Credit Card Charges</t>
  </si>
  <si>
    <t>7305 · Equipment Repairs/Maintenance</t>
  </si>
  <si>
    <t>7306 · Web Based Training (RCTC)</t>
  </si>
  <si>
    <t>7307 · Conference Reg / Staff Training</t>
  </si>
  <si>
    <t>7307 · Conference Reg / Staff Training - Other</t>
  </si>
  <si>
    <t>Total 7307 · Conference Reg / Staff Training</t>
  </si>
  <si>
    <t>7308 · Office Equipment &amp; Furniture</t>
  </si>
  <si>
    <t>7309 · Office Supplies</t>
  </si>
  <si>
    <t>7310 · Professional Services</t>
  </si>
  <si>
    <t>7312 · Nurse Consulting Fees</t>
  </si>
  <si>
    <t>7313 · Government Affairs Contract</t>
  </si>
  <si>
    <t>7314 · Legal Fees</t>
  </si>
  <si>
    <t>7315 · Outside Accounting</t>
  </si>
  <si>
    <t>7316 · Contract - Misc</t>
  </si>
  <si>
    <t>Total 7310 · Professional Services</t>
  </si>
  <si>
    <t>7317 · Printing</t>
  </si>
  <si>
    <t>7318 · Meetings/Retreats</t>
  </si>
  <si>
    <t>7319 · Employee Benefits</t>
  </si>
  <si>
    <t>7320 · Payroll Expenses</t>
  </si>
  <si>
    <t>7322 · Payroll Services</t>
  </si>
  <si>
    <t>7323 · Employer Taxes</t>
  </si>
  <si>
    <t>7324 · Employee Salary</t>
  </si>
  <si>
    <t>7320 · Payroll Expenses - Other</t>
  </si>
  <si>
    <t>Total 7320 · Payroll Expenses</t>
  </si>
  <si>
    <t>7325 · Postage/Delivery</t>
  </si>
  <si>
    <t>7326 - Website Fee</t>
  </si>
  <si>
    <t>7329 · Recruitment Expenses</t>
  </si>
  <si>
    <t>7330 · Staff Travel Expenses</t>
  </si>
  <si>
    <t>7331 · Dining</t>
  </si>
  <si>
    <t>7332 · Travel</t>
  </si>
  <si>
    <t>7333 · Lodging</t>
  </si>
  <si>
    <t>Total 7330 · Staff Travel Expenses</t>
  </si>
  <si>
    <t>7335 · Dues</t>
  </si>
  <si>
    <t>9000 - Income Tax</t>
  </si>
  <si>
    <t>Total 7300 · Operations Expenses</t>
  </si>
  <si>
    <t>Total Expense</t>
  </si>
  <si>
    <t>Net Ordinary Income</t>
  </si>
  <si>
    <t>Other Income/Expense</t>
  </si>
  <si>
    <t>Other Expense</t>
  </si>
  <si>
    <t>7400 · Anniversary Celebration</t>
  </si>
  <si>
    <t>7430 · 501c3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</si>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</sst>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9E7"/>
        <bgColor indexed="64"/>
      </patternFill>
    </fill>
    <fill>
      <patternFill patternType="lightGray">
        <fgColor theme="7" tint="0.79998168889431442"/>
        <bgColor rgb="FFFFF9E7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39" fontId="0" fillId="0" borderId="0" xfId="0" applyNumberFormat="1"/>
    <xf numFmtId="164" fontId="2" fillId="0" borderId="0" xfId="0" applyNumberFormat="1" applyFont="1"/>
    <xf numFmtId="4" fontId="3" fillId="0" borderId="0" xfId="0" applyNumberFormat="1" applyFont="1"/>
    <xf numFmtId="4" fontId="3" fillId="2" borderId="0" xfId="0" applyNumberFormat="1" applyFont="1" applyFill="1"/>
    <xf numFmtId="4" fontId="3" fillId="4" borderId="0" xfId="0" applyNumberFormat="1" applyFont="1" applyFill="1"/>
    <xf numFmtId="4" fontId="3" fillId="0" borderId="3" xfId="0" applyNumberFormat="1" applyFont="1" applyBorder="1"/>
    <xf numFmtId="4" fontId="3" fillId="2" borderId="3" xfId="0" applyNumberFormat="1" applyFont="1" applyFill="1" applyBorder="1"/>
    <xf numFmtId="4" fontId="3" fillId="4" borderId="3" xfId="0" applyNumberFormat="1" applyFont="1" applyFill="1" applyBorder="1"/>
    <xf numFmtId="4" fontId="3" fillId="0" borderId="7" xfId="0" applyNumberFormat="1" applyFont="1" applyBorder="1"/>
    <xf numFmtId="4" fontId="3" fillId="2" borderId="7" xfId="0" applyNumberFormat="1" applyFont="1" applyFill="1" applyBorder="1"/>
    <xf numFmtId="4" fontId="3" fillId="4" borderId="7" xfId="0" applyNumberFormat="1" applyFont="1" applyFill="1" applyBorder="1"/>
    <xf numFmtId="4" fontId="3" fillId="0" borderId="4" xfId="0" applyNumberFormat="1" applyFont="1" applyBorder="1"/>
    <xf numFmtId="4" fontId="3" fillId="3" borderId="5" xfId="0" applyNumberFormat="1" applyFont="1" applyFill="1" applyBorder="1"/>
    <xf numFmtId="4" fontId="3" fillId="0" borderId="5" xfId="0" applyNumberFormat="1" applyFont="1" applyBorder="1"/>
    <xf numFmtId="4" fontId="3" fillId="2" borderId="5" xfId="0" applyNumberFormat="1" applyFont="1" applyFill="1" applyBorder="1"/>
    <xf numFmtId="4" fontId="3" fillId="4" borderId="5" xfId="0" applyNumberFormat="1" applyFont="1" applyFill="1" applyBorder="1"/>
    <xf numFmtId="4" fontId="3" fillId="2" borderId="4" xfId="0" applyNumberFormat="1" applyFont="1" applyFill="1" applyBorder="1"/>
    <xf numFmtId="4" fontId="3" fillId="4" borderId="4" xfId="0" applyNumberFormat="1" applyFont="1" applyFill="1" applyBorder="1"/>
    <xf numFmtId="4" fontId="2" fillId="0" borderId="6" xfId="0" applyNumberFormat="1" applyFont="1" applyBorder="1"/>
    <xf numFmtId="4" fontId="2" fillId="2" borderId="6" xfId="0" applyNumberFormat="1" applyFont="1" applyFill="1" applyBorder="1"/>
    <xf numFmtId="4" fontId="2" fillId="4" borderId="6" xfId="0" applyNumberFormat="1" applyFont="1" applyFill="1" applyBorder="1"/>
    <xf numFmtId="4" fontId="0" fillId="0" borderId="0" xfId="0" applyNumberFormat="1"/>
    <xf numFmtId="4" fontId="4" fillId="0" borderId="0" xfId="0" applyNumberFormat="1" applyFont="1"/>
    <xf numFmtId="4" fontId="3" fillId="0" borderId="0" xfId="0" applyNumberFormat="1" applyFont="1" applyBorder="1"/>
    <xf numFmtId="49" fontId="2" fillId="5" borderId="9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/>
    <xf numFmtId="4" fontId="3" fillId="4" borderId="10" xfId="0" applyNumberFormat="1" applyFont="1" applyFill="1" applyBorder="1"/>
    <xf numFmtId="4" fontId="3" fillId="4" borderId="11" xfId="0" applyNumberFormat="1" applyFont="1" applyFill="1" applyBorder="1"/>
    <xf numFmtId="4" fontId="3" fillId="4" borderId="12" xfId="0" applyNumberFormat="1" applyFont="1" applyFill="1" applyBorder="1"/>
    <xf numFmtId="4" fontId="3" fillId="0" borderId="13" xfId="0" applyNumberFormat="1" applyFont="1" applyBorder="1"/>
    <xf numFmtId="4" fontId="3" fillId="3" borderId="10" xfId="0" applyNumberFormat="1" applyFont="1" applyFill="1" applyBorder="1"/>
    <xf numFmtId="4" fontId="3" fillId="4" borderId="14" xfId="0" applyNumberFormat="1" applyFont="1" applyFill="1" applyBorder="1"/>
    <xf numFmtId="4" fontId="3" fillId="4" borderId="13" xfId="0" applyNumberFormat="1" applyFont="1" applyFill="1" applyBorder="1"/>
    <xf numFmtId="4" fontId="3" fillId="2" borderId="10" xfId="0" applyNumberFormat="1" applyFont="1" applyFill="1" applyBorder="1"/>
    <xf numFmtId="4" fontId="2" fillId="4" borderId="15" xfId="0" applyNumberFormat="1" applyFont="1" applyFill="1" applyBorder="1"/>
    <xf numFmtId="49" fontId="2" fillId="0" borderId="17" xfId="0" applyNumberFormat="1" applyFont="1" applyBorder="1" applyAlignment="1">
      <alignment horizontal="center" wrapText="1"/>
    </xf>
    <xf numFmtId="4" fontId="3" fillId="0" borderId="18" xfId="0" applyNumberFormat="1" applyFont="1" applyBorder="1"/>
    <xf numFmtId="4" fontId="3" fillId="0" borderId="19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" fontId="3" fillId="0" borderId="22" xfId="0" applyNumberFormat="1" applyFont="1" applyBorder="1"/>
    <xf numFmtId="4" fontId="2" fillId="0" borderId="23" xfId="0" applyNumberFormat="1" applyFont="1" applyBorder="1"/>
    <xf numFmtId="4" fontId="3" fillId="4" borderId="0" xfId="0" applyNumberFormat="1" applyFont="1" applyFill="1" applyBorder="1"/>
    <xf numFmtId="49" fontId="1" fillId="0" borderId="1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</cellXfs>
  <cellStyles count="2">
    <cellStyle name="Normal" xfId="0" builtinId="0"/>
    <cellStyle name="Normal 2" xfId="1" xr:uid="{C1BF57C6-6D62-4FE1-939B-A5F3DC618CD2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249DB-735D-48CE-A6EA-767D0597E06F}">
  <sheetPr codeName="Sheet1">
    <pageSetUpPr fitToPage="1"/>
  </sheetPr>
  <dimension ref="A1:AB97"/>
  <sheetViews>
    <sheetView tabSelected="1" zoomScaleNormal="100" workbookViewId="0">
      <pane xSplit="7" ySplit="2" topLeftCell="H68" activePane="bottomRight" state="frozenSplit"/>
      <selection pane="topRight" activeCell="H1" sqref="H1"/>
      <selection pane="bottomLeft" activeCell="A3" sqref="A3"/>
      <selection pane="bottomRight" activeCell="K76" sqref="K76"/>
    </sheetView>
  </sheetViews>
  <sheetFormatPr defaultRowHeight="15" x14ac:dyDescent="0.25"/>
  <cols>
    <col min="1" max="6" width="3" style="3" customWidth="1"/>
    <col min="7" max="7" width="36" style="3" customWidth="1"/>
    <col min="8" max="8" width="10" bestFit="1" customWidth="1"/>
    <col min="9" max="9" width="10.28515625" bestFit="1" customWidth="1"/>
    <col min="10" max="10" width="9.85546875" bestFit="1" customWidth="1"/>
    <col min="11" max="11" width="10.28515625" bestFit="1" customWidth="1"/>
    <col min="12" max="12" width="9.85546875" bestFit="1" customWidth="1"/>
    <col min="13" max="13" width="10" bestFit="1" customWidth="1"/>
    <col min="14" max="14" width="9.28515625" bestFit="1" customWidth="1"/>
    <col min="15" max="15" width="9.85546875" bestFit="1" customWidth="1"/>
    <col min="16" max="16" width="10.28515625" bestFit="1" customWidth="1"/>
    <col min="17" max="17" width="9.85546875" bestFit="1" customWidth="1"/>
    <col min="18" max="18" width="10" bestFit="1" customWidth="1"/>
    <col min="19" max="19" width="9.28515625" bestFit="1" customWidth="1"/>
    <col min="20" max="20" width="9.7109375" bestFit="1" customWidth="1"/>
    <col min="21" max="21" width="10.28515625" bestFit="1" customWidth="1"/>
    <col min="22" max="22" width="9.85546875" bestFit="1" customWidth="1"/>
    <col min="23" max="23" width="10" bestFit="1" customWidth="1"/>
    <col min="24" max="24" width="9.28515625" bestFit="1" customWidth="1"/>
    <col min="25" max="25" width="9.85546875" bestFit="1" customWidth="1"/>
    <col min="26" max="26" width="10.28515625" bestFit="1" customWidth="1"/>
    <col min="27" max="27" width="9.85546875" bestFit="1" customWidth="1"/>
    <col min="28" max="28" width="12.7109375" customWidth="1"/>
  </cols>
  <sheetData>
    <row r="1" spans="1:28" ht="15.75" thickBot="1" x14ac:dyDescent="0.3">
      <c r="A1" s="1"/>
      <c r="B1" s="1"/>
      <c r="C1" s="1"/>
      <c r="D1" s="1"/>
      <c r="E1" s="1"/>
      <c r="F1" s="1"/>
      <c r="G1" s="1"/>
      <c r="H1" s="53" t="s">
        <v>0</v>
      </c>
      <c r="I1" s="53"/>
      <c r="J1" s="53"/>
      <c r="K1" s="53"/>
      <c r="L1" s="54"/>
      <c r="M1" s="55" t="s">
        <v>1</v>
      </c>
      <c r="N1" s="53"/>
      <c r="O1" s="53"/>
      <c r="P1" s="53"/>
      <c r="Q1" s="54"/>
      <c r="R1" s="55" t="s">
        <v>2</v>
      </c>
      <c r="S1" s="53"/>
      <c r="T1" s="53"/>
      <c r="U1" s="53"/>
      <c r="V1" s="54"/>
      <c r="W1" s="53" t="s">
        <v>3</v>
      </c>
      <c r="X1" s="53"/>
      <c r="Y1" s="53"/>
      <c r="Z1" s="53"/>
      <c r="AA1" s="53"/>
    </row>
    <row r="2" spans="1:28" s="5" customFormat="1" ht="28.9" customHeight="1" thickTop="1" thickBot="1" x14ac:dyDescent="0.3">
      <c r="A2" s="4"/>
      <c r="B2" s="4"/>
      <c r="C2" s="4"/>
      <c r="D2" s="4"/>
      <c r="E2" s="4"/>
      <c r="F2" s="4"/>
      <c r="G2" s="4"/>
      <c r="H2" s="6" t="s">
        <v>4</v>
      </c>
      <c r="I2" s="6" t="s">
        <v>5</v>
      </c>
      <c r="J2" s="7" t="s">
        <v>6</v>
      </c>
      <c r="K2" s="8" t="s">
        <v>7</v>
      </c>
      <c r="L2" s="34" t="s">
        <v>8</v>
      </c>
      <c r="M2" s="45" t="s">
        <v>9</v>
      </c>
      <c r="N2" s="6" t="s">
        <v>5</v>
      </c>
      <c r="O2" s="7" t="s">
        <v>6</v>
      </c>
      <c r="P2" s="8" t="s">
        <v>7</v>
      </c>
      <c r="Q2" s="34" t="s">
        <v>8</v>
      </c>
      <c r="R2" s="45" t="s">
        <v>9</v>
      </c>
      <c r="S2" s="6" t="s">
        <v>5</v>
      </c>
      <c r="T2" s="7" t="s">
        <v>6</v>
      </c>
      <c r="U2" s="8" t="s">
        <v>7</v>
      </c>
      <c r="V2" s="34" t="s">
        <v>8</v>
      </c>
      <c r="W2" s="6" t="s">
        <v>9</v>
      </c>
      <c r="X2" s="6" t="s">
        <v>5</v>
      </c>
      <c r="Y2" s="7" t="s">
        <v>6</v>
      </c>
      <c r="Z2" s="8" t="s">
        <v>7</v>
      </c>
      <c r="AA2" s="9" t="s">
        <v>8</v>
      </c>
    </row>
    <row r="3" spans="1:28" ht="15.75" thickTop="1" x14ac:dyDescent="0.25">
      <c r="A3" s="1"/>
      <c r="B3" s="1" t="s">
        <v>10</v>
      </c>
      <c r="C3" s="1"/>
      <c r="D3" s="1"/>
      <c r="E3" s="1"/>
      <c r="F3" s="1"/>
      <c r="G3" s="1"/>
      <c r="H3" s="33"/>
      <c r="I3" s="33"/>
      <c r="J3" s="33"/>
      <c r="K3" s="35"/>
      <c r="L3" s="36"/>
      <c r="M3" s="46"/>
      <c r="N3" s="33"/>
      <c r="O3" s="33"/>
      <c r="P3" s="35"/>
      <c r="Q3" s="36"/>
      <c r="R3" s="46"/>
      <c r="S3" s="33"/>
      <c r="T3" s="33"/>
      <c r="U3" s="35"/>
      <c r="V3" s="36"/>
      <c r="W3" s="12"/>
      <c r="X3" s="12"/>
      <c r="Y3" s="12"/>
      <c r="Z3" s="13"/>
      <c r="AA3" s="14"/>
    </row>
    <row r="4" spans="1:28" x14ac:dyDescent="0.25">
      <c r="A4" s="1"/>
      <c r="B4" s="1"/>
      <c r="C4" s="1"/>
      <c r="D4" s="1" t="s">
        <v>11</v>
      </c>
      <c r="E4" s="1"/>
      <c r="F4" s="1"/>
      <c r="G4" s="1"/>
      <c r="H4" s="33"/>
      <c r="I4" s="33"/>
      <c r="J4" s="33"/>
      <c r="K4" s="35"/>
      <c r="L4" s="36"/>
      <c r="M4" s="46"/>
      <c r="N4" s="33"/>
      <c r="O4" s="33"/>
      <c r="P4" s="35"/>
      <c r="Q4" s="36"/>
      <c r="R4" s="46"/>
      <c r="S4" s="33"/>
      <c r="T4" s="33"/>
      <c r="U4" s="35"/>
      <c r="V4" s="36"/>
      <c r="W4" s="12"/>
      <c r="X4" s="12"/>
      <c r="Y4" s="12"/>
      <c r="Z4" s="13"/>
      <c r="AA4" s="14"/>
    </row>
    <row r="5" spans="1:28" x14ac:dyDescent="0.25">
      <c r="A5" s="1"/>
      <c r="B5" s="1"/>
      <c r="C5" s="1"/>
      <c r="D5" s="1"/>
      <c r="E5" s="1" t="s">
        <v>12</v>
      </c>
      <c r="F5" s="1"/>
      <c r="G5" s="1"/>
      <c r="H5" s="33">
        <f>-168.73-1075</f>
        <v>-1243.73</v>
      </c>
      <c r="I5" s="33"/>
      <c r="J5" s="33">
        <f>H5-I5</f>
        <v>-1243.73</v>
      </c>
      <c r="K5" s="35"/>
      <c r="L5" s="36"/>
      <c r="M5" s="46"/>
      <c r="N5" s="33"/>
      <c r="O5" s="33"/>
      <c r="P5" s="35"/>
      <c r="Q5" s="36"/>
      <c r="R5" s="46">
        <v>0</v>
      </c>
      <c r="S5" s="33">
        <v>0</v>
      </c>
      <c r="T5" s="33"/>
      <c r="U5" s="35"/>
      <c r="V5" s="36"/>
      <c r="W5" s="12">
        <f>R5+M5+H5</f>
        <v>-1243.73</v>
      </c>
      <c r="X5" s="12"/>
      <c r="Y5" s="12"/>
      <c r="Z5" s="13"/>
      <c r="AA5" s="14"/>
    </row>
    <row r="6" spans="1:28" x14ac:dyDescent="0.25">
      <c r="A6" s="1"/>
      <c r="B6" s="1"/>
      <c r="C6" s="1"/>
      <c r="D6" s="1"/>
      <c r="E6" s="1" t="s">
        <v>13</v>
      </c>
      <c r="F6" s="1"/>
      <c r="G6" s="1"/>
      <c r="H6" s="33"/>
      <c r="I6" s="33">
        <v>10500</v>
      </c>
      <c r="J6" s="33"/>
      <c r="K6" s="35">
        <v>5000</v>
      </c>
      <c r="L6" s="36">
        <f t="shared" ref="L6:L9" si="0">ROUND((K6-I6),5)</f>
        <v>-5500</v>
      </c>
      <c r="M6" s="46"/>
      <c r="N6" s="33"/>
      <c r="O6" s="33">
        <f>ROUND((M6-N6),5)</f>
        <v>0</v>
      </c>
      <c r="P6" s="35">
        <v>0</v>
      </c>
      <c r="Q6" s="36">
        <f t="shared" ref="Q6:Q9" si="1">ROUND((P6-N6),5)</f>
        <v>0</v>
      </c>
      <c r="R6" s="46">
        <v>0</v>
      </c>
      <c r="S6" s="33">
        <v>0</v>
      </c>
      <c r="T6" s="33">
        <f>ROUND((R6-S6),5)</f>
        <v>0</v>
      </c>
      <c r="U6" s="35"/>
      <c r="V6" s="36">
        <f t="shared" ref="V6:V9" si="2">ROUND((U6-S6),5)</f>
        <v>0</v>
      </c>
      <c r="W6" s="12">
        <f>ROUND(H6+M6+R6,5)</f>
        <v>0</v>
      </c>
      <c r="X6" s="12">
        <f>ROUND(I6+N6+S6,5)</f>
        <v>10500</v>
      </c>
      <c r="Y6" s="12">
        <f>ROUND((W6-X6),5)</f>
        <v>-10500</v>
      </c>
      <c r="Z6" s="13">
        <f>ROUND(K6+P6+U6,5)</f>
        <v>5000</v>
      </c>
      <c r="AA6" s="14">
        <f t="shared" ref="AA6:AA9" si="3">ROUND((Z6-X6),5)</f>
        <v>-5500</v>
      </c>
    </row>
    <row r="7" spans="1:28" x14ac:dyDescent="0.25">
      <c r="A7" s="1"/>
      <c r="B7" s="1"/>
      <c r="C7" s="1"/>
      <c r="D7" s="1"/>
      <c r="E7" s="1"/>
      <c r="F7" s="1" t="s">
        <v>14</v>
      </c>
      <c r="G7" s="1"/>
      <c r="H7" s="33">
        <v>4475.0200000000004</v>
      </c>
      <c r="I7" s="33">
        <v>0</v>
      </c>
      <c r="J7" s="33"/>
      <c r="K7" s="35"/>
      <c r="L7" s="36">
        <f t="shared" si="0"/>
        <v>0</v>
      </c>
      <c r="M7" s="46"/>
      <c r="N7" s="33"/>
      <c r="O7" s="33">
        <f t="shared" ref="O7:O34" si="4">ROUND((M7-N7),5)</f>
        <v>0</v>
      </c>
      <c r="P7" s="35">
        <v>0</v>
      </c>
      <c r="Q7" s="36">
        <f t="shared" si="1"/>
        <v>0</v>
      </c>
      <c r="R7" s="46">
        <v>0</v>
      </c>
      <c r="S7" s="33">
        <v>0</v>
      </c>
      <c r="T7" s="33">
        <f t="shared" ref="T7:T34" si="5">ROUND((R7-S7),5)</f>
        <v>0</v>
      </c>
      <c r="U7" s="35"/>
      <c r="V7" s="36">
        <f t="shared" si="2"/>
        <v>0</v>
      </c>
      <c r="W7" s="12">
        <f>ROUND(H7+M7+R7,5)</f>
        <v>4475.0200000000004</v>
      </c>
      <c r="X7" s="12">
        <f t="shared" ref="X7:X9" si="6">ROUND(I7+N7+S7,5)</f>
        <v>0</v>
      </c>
      <c r="Y7" s="12">
        <f t="shared" ref="Y7:Y39" si="7">ROUND((W7-X7),5)</f>
        <v>4475.0200000000004</v>
      </c>
      <c r="Z7" s="13">
        <f t="shared" ref="Z7:Z9" si="8">ROUND(K7+P7+U7,5)</f>
        <v>0</v>
      </c>
      <c r="AA7" s="14">
        <f t="shared" si="3"/>
        <v>0</v>
      </c>
    </row>
    <row r="8" spans="1:28" x14ac:dyDescent="0.25">
      <c r="A8" s="1"/>
      <c r="B8" s="1"/>
      <c r="C8" s="1"/>
      <c r="D8" s="1"/>
      <c r="E8" s="1"/>
      <c r="F8" s="1" t="s">
        <v>15</v>
      </c>
      <c r="G8" s="1"/>
      <c r="H8" s="33">
        <v>-76927.47</v>
      </c>
      <c r="I8" s="33">
        <v>0</v>
      </c>
      <c r="J8" s="33"/>
      <c r="K8" s="35"/>
      <c r="L8" s="36">
        <f t="shared" si="0"/>
        <v>0</v>
      </c>
      <c r="M8" s="46"/>
      <c r="N8" s="33"/>
      <c r="O8" s="33">
        <f t="shared" si="4"/>
        <v>0</v>
      </c>
      <c r="P8" s="35">
        <v>0</v>
      </c>
      <c r="Q8" s="36">
        <f t="shared" si="1"/>
        <v>0</v>
      </c>
      <c r="R8" s="46">
        <v>0</v>
      </c>
      <c r="S8" s="33">
        <v>0</v>
      </c>
      <c r="T8" s="33">
        <f t="shared" si="5"/>
        <v>0</v>
      </c>
      <c r="U8" s="35"/>
      <c r="V8" s="36">
        <f t="shared" si="2"/>
        <v>0</v>
      </c>
      <c r="W8" s="12">
        <f t="shared" ref="W8:W9" si="9">ROUND(H8+M8+R8,5)</f>
        <v>-76927.47</v>
      </c>
      <c r="X8" s="12">
        <f t="shared" si="6"/>
        <v>0</v>
      </c>
      <c r="Y8" s="12">
        <f t="shared" si="7"/>
        <v>-76927.47</v>
      </c>
      <c r="Z8" s="13">
        <f t="shared" si="8"/>
        <v>0</v>
      </c>
      <c r="AA8" s="14">
        <f t="shared" si="3"/>
        <v>0</v>
      </c>
    </row>
    <row r="9" spans="1:28" ht="15.75" thickBot="1" x14ac:dyDescent="0.3">
      <c r="A9" s="1"/>
      <c r="B9" s="1"/>
      <c r="C9" s="1"/>
      <c r="D9" s="1"/>
      <c r="E9" s="1"/>
      <c r="F9" s="1" t="s">
        <v>16</v>
      </c>
      <c r="G9" s="1"/>
      <c r="H9" s="15">
        <v>911.52</v>
      </c>
      <c r="I9" s="15">
        <v>0</v>
      </c>
      <c r="J9" s="15"/>
      <c r="K9" s="16"/>
      <c r="L9" s="37">
        <f t="shared" si="0"/>
        <v>0</v>
      </c>
      <c r="M9" s="47"/>
      <c r="N9" s="15"/>
      <c r="O9" s="15">
        <f t="shared" si="4"/>
        <v>0</v>
      </c>
      <c r="P9" s="16">
        <v>0</v>
      </c>
      <c r="Q9" s="37">
        <f t="shared" si="1"/>
        <v>0</v>
      </c>
      <c r="R9" s="47">
        <v>0</v>
      </c>
      <c r="S9" s="15">
        <v>0</v>
      </c>
      <c r="T9" s="15">
        <f t="shared" si="5"/>
        <v>0</v>
      </c>
      <c r="U9" s="16"/>
      <c r="V9" s="37">
        <f t="shared" si="2"/>
        <v>0</v>
      </c>
      <c r="W9" s="15">
        <f t="shared" si="9"/>
        <v>911.52</v>
      </c>
      <c r="X9" s="15">
        <f t="shared" si="6"/>
        <v>0</v>
      </c>
      <c r="Y9" s="15">
        <f t="shared" si="7"/>
        <v>911.52</v>
      </c>
      <c r="Z9" s="16">
        <f t="shared" si="8"/>
        <v>0</v>
      </c>
      <c r="AA9" s="17">
        <f t="shared" si="3"/>
        <v>0</v>
      </c>
    </row>
    <row r="10" spans="1:28" x14ac:dyDescent="0.25">
      <c r="A10" s="1"/>
      <c r="B10" s="1"/>
      <c r="C10" s="1"/>
      <c r="D10" s="1"/>
      <c r="E10" s="1" t="s">
        <v>17</v>
      </c>
      <c r="F10" s="1"/>
      <c r="G10" s="1"/>
      <c r="H10" s="33">
        <f>ROUND(SUM(H6:H9),5)</f>
        <v>-71540.929999999993</v>
      </c>
      <c r="I10" s="33">
        <f>ROUND(SUM(I6:I9),5)</f>
        <v>10500</v>
      </c>
      <c r="J10" s="33">
        <f>ROUND((H10-I10),5)</f>
        <v>-82040.929999999993</v>
      </c>
      <c r="K10" s="35">
        <f>ROUND(SUM(K6:K9),5)</f>
        <v>5000</v>
      </c>
      <c r="L10" s="36">
        <f>ROUND(SUM(L6:L9),5)</f>
        <v>-5500</v>
      </c>
      <c r="M10" s="46">
        <f>ROUND(SUM(M6:M9),5)</f>
        <v>0</v>
      </c>
      <c r="N10" s="33">
        <f>ROUND(SUM(N6:N9),5)</f>
        <v>0</v>
      </c>
      <c r="O10" s="33">
        <f>ROUND((M10-N10),5)</f>
        <v>0</v>
      </c>
      <c r="P10" s="35">
        <f>ROUND(SUM(P6:P9),5)</f>
        <v>0</v>
      </c>
      <c r="Q10" s="36">
        <f>ROUND(SUM(Q6:Q9),5)</f>
        <v>0</v>
      </c>
      <c r="R10" s="46">
        <f>ROUND(SUM(R6:R9),5)</f>
        <v>0</v>
      </c>
      <c r="S10" s="33">
        <f>ROUND(SUM(S6:S9),5)</f>
        <v>0</v>
      </c>
      <c r="T10" s="33">
        <f>ROUND((R10-S10),5)</f>
        <v>0</v>
      </c>
      <c r="U10" s="35">
        <f>ROUND(SUM(U6:U9),5)</f>
        <v>0</v>
      </c>
      <c r="V10" s="36">
        <f>ROUND(SUM(V6:V9),5)</f>
        <v>0</v>
      </c>
      <c r="W10" s="12">
        <f>ROUND(SUM(W6:W9),5)</f>
        <v>-71540.929999999993</v>
      </c>
      <c r="X10" s="12">
        <f>ROUND(I10+N10+S10,5)</f>
        <v>10500</v>
      </c>
      <c r="Y10" s="12">
        <f>ROUND((W10-X10),5)</f>
        <v>-82040.929999999993</v>
      </c>
      <c r="Z10" s="13">
        <f>ROUND(K10+P10+U10,5)</f>
        <v>5000</v>
      </c>
      <c r="AA10" s="14">
        <f>ROUND(SUM(AA6:AA9),5)</f>
        <v>-5500</v>
      </c>
      <c r="AB10" s="31"/>
    </row>
    <row r="11" spans="1:28" x14ac:dyDescent="0.25">
      <c r="A11" s="1"/>
      <c r="B11" s="1"/>
      <c r="C11" s="1"/>
      <c r="D11" s="1"/>
      <c r="E11" s="1" t="s">
        <v>18</v>
      </c>
      <c r="F11" s="1"/>
      <c r="G11" s="1"/>
      <c r="H11" s="33"/>
      <c r="I11" s="33"/>
      <c r="J11" s="33"/>
      <c r="K11" s="35"/>
      <c r="L11" s="36">
        <f t="shared" ref="L11:L43" si="10">ROUND((K11-I11),5)</f>
        <v>0</v>
      </c>
      <c r="M11" s="46"/>
      <c r="N11" s="33"/>
      <c r="O11" s="33"/>
      <c r="P11" s="35"/>
      <c r="Q11" s="36"/>
      <c r="R11" s="46"/>
      <c r="S11" s="33"/>
      <c r="T11" s="33"/>
      <c r="U11" s="35"/>
      <c r="V11" s="36"/>
      <c r="W11" s="12"/>
      <c r="X11" s="12"/>
      <c r="Y11" s="12"/>
      <c r="Z11" s="13"/>
      <c r="AA11" s="14"/>
    </row>
    <row r="12" spans="1:28" x14ac:dyDescent="0.25">
      <c r="A12" s="1"/>
      <c r="B12" s="1"/>
      <c r="C12" s="1"/>
      <c r="D12" s="1"/>
      <c r="E12" s="1"/>
      <c r="F12" s="1" t="s">
        <v>19</v>
      </c>
      <c r="G12" s="1"/>
      <c r="H12" s="33">
        <v>0</v>
      </c>
      <c r="I12" s="33">
        <v>0</v>
      </c>
      <c r="J12" s="33"/>
      <c r="K12" s="35"/>
      <c r="L12" s="36">
        <f t="shared" si="10"/>
        <v>0</v>
      </c>
      <c r="M12" s="46">
        <v>14133.33</v>
      </c>
      <c r="N12" s="33">
        <v>24800</v>
      </c>
      <c r="O12" s="33">
        <f t="shared" si="4"/>
        <v>-10666.67</v>
      </c>
      <c r="P12" s="35">
        <v>22820</v>
      </c>
      <c r="Q12" s="36">
        <f t="shared" ref="Q12:Q43" si="11">ROUND((P12-N12),5)</f>
        <v>-1980</v>
      </c>
      <c r="R12" s="46">
        <v>0</v>
      </c>
      <c r="S12" s="33">
        <v>0</v>
      </c>
      <c r="T12" s="33">
        <f t="shared" si="5"/>
        <v>0</v>
      </c>
      <c r="U12" s="35"/>
      <c r="V12" s="36">
        <f t="shared" ref="V12:V43" si="12">ROUND((U12-S12),5)</f>
        <v>0</v>
      </c>
      <c r="W12" s="12">
        <f t="shared" ref="W12:W18" si="13">ROUND(H12+M12+R12,5)</f>
        <v>14133.33</v>
      </c>
      <c r="X12" s="12">
        <f t="shared" ref="X12:X41" si="14">ROUND(I12+N12+S12,5)</f>
        <v>24800</v>
      </c>
      <c r="Y12" s="12">
        <f t="shared" si="7"/>
        <v>-10666.67</v>
      </c>
      <c r="Z12" s="13">
        <f t="shared" ref="Z12:Z19" si="15">ROUND(K12+P12+U12,5)</f>
        <v>22820</v>
      </c>
      <c r="AA12" s="14">
        <f t="shared" ref="AA12:AA41" si="16">ROUND((Z12-X12),5)</f>
        <v>-1980</v>
      </c>
    </row>
    <row r="13" spans="1:28" x14ac:dyDescent="0.25">
      <c r="A13" s="1"/>
      <c r="B13" s="1"/>
      <c r="C13" s="1"/>
      <c r="D13" s="1"/>
      <c r="E13" s="1"/>
      <c r="F13" s="1" t="s">
        <v>20</v>
      </c>
      <c r="G13" s="1"/>
      <c r="H13" s="33">
        <v>0</v>
      </c>
      <c r="I13" s="33">
        <v>0</v>
      </c>
      <c r="J13" s="33"/>
      <c r="K13" s="35"/>
      <c r="L13" s="36">
        <f t="shared" si="10"/>
        <v>0</v>
      </c>
      <c r="M13" s="46">
        <v>84250.63</v>
      </c>
      <c r="N13" s="33">
        <v>111184</v>
      </c>
      <c r="O13" s="33">
        <f t="shared" si="4"/>
        <v>-26933.37</v>
      </c>
      <c r="P13" s="35">
        <v>85000</v>
      </c>
      <c r="Q13" s="36">
        <f t="shared" si="11"/>
        <v>-26184</v>
      </c>
      <c r="R13" s="46">
        <v>0</v>
      </c>
      <c r="S13" s="33">
        <v>0</v>
      </c>
      <c r="T13" s="33">
        <f t="shared" si="5"/>
        <v>0</v>
      </c>
      <c r="U13" s="35"/>
      <c r="V13" s="36">
        <f t="shared" si="12"/>
        <v>0</v>
      </c>
      <c r="W13" s="12">
        <f t="shared" si="13"/>
        <v>84250.63</v>
      </c>
      <c r="X13" s="12">
        <f t="shared" si="14"/>
        <v>111184</v>
      </c>
      <c r="Y13" s="12">
        <f t="shared" si="7"/>
        <v>-26933.37</v>
      </c>
      <c r="Z13" s="13">
        <f t="shared" si="15"/>
        <v>85000</v>
      </c>
      <c r="AA13" s="14">
        <f t="shared" si="16"/>
        <v>-26184</v>
      </c>
    </row>
    <row r="14" spans="1:28" x14ac:dyDescent="0.25">
      <c r="A14" s="1"/>
      <c r="B14" s="1"/>
      <c r="C14" s="1"/>
      <c r="D14" s="1"/>
      <c r="E14" s="1"/>
      <c r="F14" s="1" t="s">
        <v>21</v>
      </c>
      <c r="G14" s="1"/>
      <c r="H14" s="33">
        <v>0</v>
      </c>
      <c r="I14" s="33">
        <v>0</v>
      </c>
      <c r="J14" s="33"/>
      <c r="K14" s="35"/>
      <c r="L14" s="36">
        <f t="shared" si="10"/>
        <v>0</v>
      </c>
      <c r="M14" s="46">
        <v>52433.33</v>
      </c>
      <c r="N14" s="33">
        <v>84700</v>
      </c>
      <c r="O14" s="33">
        <f t="shared" si="4"/>
        <v>-32266.67</v>
      </c>
      <c r="P14" s="35">
        <v>91000</v>
      </c>
      <c r="Q14" s="36">
        <f t="shared" si="11"/>
        <v>6300</v>
      </c>
      <c r="R14" s="46">
        <v>0</v>
      </c>
      <c r="S14" s="33">
        <v>0</v>
      </c>
      <c r="T14" s="33">
        <f t="shared" si="5"/>
        <v>0</v>
      </c>
      <c r="U14" s="35"/>
      <c r="V14" s="36">
        <f t="shared" si="12"/>
        <v>0</v>
      </c>
      <c r="W14" s="12">
        <f t="shared" si="13"/>
        <v>52433.33</v>
      </c>
      <c r="X14" s="12">
        <f t="shared" si="14"/>
        <v>84700</v>
      </c>
      <c r="Y14" s="12">
        <f t="shared" si="7"/>
        <v>-32266.67</v>
      </c>
      <c r="Z14" s="13">
        <f t="shared" si="15"/>
        <v>91000</v>
      </c>
      <c r="AA14" s="14">
        <f t="shared" si="16"/>
        <v>6300</v>
      </c>
    </row>
    <row r="15" spans="1:28" x14ac:dyDescent="0.25">
      <c r="A15" s="1"/>
      <c r="B15" s="1"/>
      <c r="C15" s="1"/>
      <c r="D15" s="1"/>
      <c r="E15" s="1"/>
      <c r="F15" s="1" t="s">
        <v>22</v>
      </c>
      <c r="G15" s="1"/>
      <c r="H15" s="33">
        <v>0</v>
      </c>
      <c r="I15" s="33">
        <v>0</v>
      </c>
      <c r="J15" s="33"/>
      <c r="K15" s="35"/>
      <c r="L15" s="36">
        <f t="shared" si="10"/>
        <v>0</v>
      </c>
      <c r="M15" s="46">
        <v>62194</v>
      </c>
      <c r="N15" s="33">
        <v>72600</v>
      </c>
      <c r="O15" s="33">
        <f t="shared" si="4"/>
        <v>-10406</v>
      </c>
      <c r="P15" s="35">
        <v>104000</v>
      </c>
      <c r="Q15" s="36">
        <f t="shared" si="11"/>
        <v>31400</v>
      </c>
      <c r="R15" s="46">
        <v>0</v>
      </c>
      <c r="S15" s="33">
        <v>0</v>
      </c>
      <c r="T15" s="33">
        <f t="shared" si="5"/>
        <v>0</v>
      </c>
      <c r="U15" s="35"/>
      <c r="V15" s="36">
        <f t="shared" si="12"/>
        <v>0</v>
      </c>
      <c r="W15" s="12">
        <f t="shared" si="13"/>
        <v>62194</v>
      </c>
      <c r="X15" s="12">
        <f t="shared" si="14"/>
        <v>72600</v>
      </c>
      <c r="Y15" s="12">
        <f t="shared" si="7"/>
        <v>-10406</v>
      </c>
      <c r="Z15" s="13">
        <f t="shared" si="15"/>
        <v>104000</v>
      </c>
      <c r="AA15" s="14">
        <f t="shared" si="16"/>
        <v>31400</v>
      </c>
    </row>
    <row r="16" spans="1:28" x14ac:dyDescent="0.25">
      <c r="A16" s="1"/>
      <c r="B16" s="1"/>
      <c r="C16" s="1"/>
      <c r="D16" s="1"/>
      <c r="E16" s="1"/>
      <c r="F16" s="1" t="s">
        <v>23</v>
      </c>
      <c r="G16" s="1"/>
      <c r="H16" s="33">
        <v>0</v>
      </c>
      <c r="I16" s="33">
        <v>0</v>
      </c>
      <c r="J16" s="33"/>
      <c r="K16" s="35"/>
      <c r="L16" s="36">
        <f t="shared" si="10"/>
        <v>0</v>
      </c>
      <c r="M16" s="46">
        <v>11795.2</v>
      </c>
      <c r="N16" s="33">
        <v>18400</v>
      </c>
      <c r="O16" s="33">
        <f t="shared" si="4"/>
        <v>-6604.8</v>
      </c>
      <c r="P16" s="35">
        <v>37000</v>
      </c>
      <c r="Q16" s="36">
        <f t="shared" si="11"/>
        <v>18600</v>
      </c>
      <c r="R16" s="46">
        <v>0</v>
      </c>
      <c r="S16" s="33">
        <v>0</v>
      </c>
      <c r="T16" s="33">
        <f t="shared" si="5"/>
        <v>0</v>
      </c>
      <c r="U16" s="35"/>
      <c r="V16" s="36">
        <f t="shared" si="12"/>
        <v>0</v>
      </c>
      <c r="W16" s="12">
        <f t="shared" si="13"/>
        <v>11795.2</v>
      </c>
      <c r="X16" s="12">
        <f t="shared" si="14"/>
        <v>18400</v>
      </c>
      <c r="Y16" s="12">
        <f t="shared" si="7"/>
        <v>-6604.8</v>
      </c>
      <c r="Z16" s="13">
        <f t="shared" si="15"/>
        <v>37000</v>
      </c>
      <c r="AA16" s="14">
        <f t="shared" si="16"/>
        <v>18600</v>
      </c>
    </row>
    <row r="17" spans="1:28" x14ac:dyDescent="0.25">
      <c r="A17" s="1"/>
      <c r="B17" s="1"/>
      <c r="C17" s="1"/>
      <c r="D17" s="1"/>
      <c r="E17" s="1"/>
      <c r="F17" s="1" t="s">
        <v>24</v>
      </c>
      <c r="G17" s="1"/>
      <c r="H17" s="33">
        <v>0</v>
      </c>
      <c r="I17" s="33">
        <v>0</v>
      </c>
      <c r="J17" s="33"/>
      <c r="K17" s="35"/>
      <c r="L17" s="36">
        <f t="shared" si="10"/>
        <v>0</v>
      </c>
      <c r="M17" s="46">
        <v>22000</v>
      </c>
      <c r="N17" s="33">
        <v>41250</v>
      </c>
      <c r="O17" s="33">
        <f t="shared" si="4"/>
        <v>-19250</v>
      </c>
      <c r="P17" s="35">
        <v>26800</v>
      </c>
      <c r="Q17" s="36">
        <f t="shared" si="11"/>
        <v>-14450</v>
      </c>
      <c r="R17" s="46">
        <v>0</v>
      </c>
      <c r="S17" s="33">
        <v>0</v>
      </c>
      <c r="T17" s="33">
        <f t="shared" si="5"/>
        <v>0</v>
      </c>
      <c r="U17" s="35"/>
      <c r="V17" s="36">
        <f t="shared" si="12"/>
        <v>0</v>
      </c>
      <c r="W17" s="12">
        <f t="shared" si="13"/>
        <v>22000</v>
      </c>
      <c r="X17" s="12">
        <f t="shared" si="14"/>
        <v>41250</v>
      </c>
      <c r="Y17" s="12">
        <f t="shared" si="7"/>
        <v>-19250</v>
      </c>
      <c r="Z17" s="13">
        <f t="shared" si="15"/>
        <v>26800</v>
      </c>
      <c r="AA17" s="14">
        <f t="shared" si="16"/>
        <v>-14450</v>
      </c>
    </row>
    <row r="18" spans="1:28" x14ac:dyDescent="0.25">
      <c r="A18" s="1"/>
      <c r="B18" s="1"/>
      <c r="C18" s="1"/>
      <c r="D18" s="1"/>
      <c r="E18" s="1"/>
      <c r="F18" s="1" t="s">
        <v>25</v>
      </c>
      <c r="G18" s="1"/>
      <c r="H18" s="33">
        <v>0</v>
      </c>
      <c r="I18" s="33">
        <v>0</v>
      </c>
      <c r="J18" s="33"/>
      <c r="K18" s="35"/>
      <c r="L18" s="36">
        <f t="shared" si="10"/>
        <v>0</v>
      </c>
      <c r="M18" s="46">
        <v>39999.33</v>
      </c>
      <c r="N18" s="33">
        <v>52500</v>
      </c>
      <c r="O18" s="33">
        <f t="shared" si="4"/>
        <v>-12500.67</v>
      </c>
      <c r="P18" s="35">
        <v>54450</v>
      </c>
      <c r="Q18" s="36">
        <f t="shared" si="11"/>
        <v>1950</v>
      </c>
      <c r="R18" s="46">
        <v>0</v>
      </c>
      <c r="S18" s="33">
        <v>0</v>
      </c>
      <c r="T18" s="33">
        <f t="shared" si="5"/>
        <v>0</v>
      </c>
      <c r="U18" s="35"/>
      <c r="V18" s="36">
        <f t="shared" si="12"/>
        <v>0</v>
      </c>
      <c r="W18" s="12">
        <f t="shared" si="13"/>
        <v>39999.33</v>
      </c>
      <c r="X18" s="12">
        <f t="shared" si="14"/>
        <v>52500</v>
      </c>
      <c r="Y18" s="12">
        <f t="shared" si="7"/>
        <v>-12500.67</v>
      </c>
      <c r="Z18" s="13">
        <f t="shared" si="15"/>
        <v>54450</v>
      </c>
      <c r="AA18" s="52">
        <f t="shared" si="16"/>
        <v>1950</v>
      </c>
    </row>
    <row r="19" spans="1:28" ht="15.75" thickBot="1" x14ac:dyDescent="0.3">
      <c r="A19" s="1"/>
      <c r="B19" s="1"/>
      <c r="C19" s="1"/>
      <c r="D19" s="1"/>
      <c r="E19" s="1"/>
      <c r="F19" s="1" t="s">
        <v>26</v>
      </c>
      <c r="G19" s="1"/>
      <c r="H19" s="15">
        <v>0</v>
      </c>
      <c r="I19" s="15">
        <v>0</v>
      </c>
      <c r="J19" s="15"/>
      <c r="K19" s="16"/>
      <c r="L19" s="37">
        <f t="shared" si="10"/>
        <v>0</v>
      </c>
      <c r="M19" s="47">
        <v>7000</v>
      </c>
      <c r="N19" s="15">
        <v>10500</v>
      </c>
      <c r="O19" s="15">
        <f t="shared" si="4"/>
        <v>-3500</v>
      </c>
      <c r="P19" s="16">
        <v>12075</v>
      </c>
      <c r="Q19" s="37">
        <f t="shared" si="11"/>
        <v>1575</v>
      </c>
      <c r="R19" s="47">
        <v>0</v>
      </c>
      <c r="S19" s="15">
        <v>0</v>
      </c>
      <c r="T19" s="15">
        <f t="shared" si="5"/>
        <v>0</v>
      </c>
      <c r="U19" s="16"/>
      <c r="V19" s="37">
        <f t="shared" si="12"/>
        <v>0</v>
      </c>
      <c r="W19" s="15">
        <f>ROUND(H19+M19+R19,5)</f>
        <v>7000</v>
      </c>
      <c r="X19" s="15">
        <f t="shared" si="14"/>
        <v>10500</v>
      </c>
      <c r="Y19" s="15">
        <f t="shared" si="7"/>
        <v>-3500</v>
      </c>
      <c r="Z19" s="16">
        <f t="shared" si="15"/>
        <v>12075</v>
      </c>
      <c r="AA19" s="17">
        <f t="shared" si="16"/>
        <v>1575</v>
      </c>
    </row>
    <row r="20" spans="1:28" x14ac:dyDescent="0.25">
      <c r="A20" s="1"/>
      <c r="B20" s="1"/>
      <c r="C20" s="1"/>
      <c r="D20" s="1"/>
      <c r="E20" s="1" t="s">
        <v>27</v>
      </c>
      <c r="F20" s="1"/>
      <c r="G20" s="1"/>
      <c r="H20" s="33">
        <f>ROUND(SUM(H11:H19),5)</f>
        <v>0</v>
      </c>
      <c r="I20" s="33">
        <f>ROUND(SUM(I11:I19),5)</f>
        <v>0</v>
      </c>
      <c r="J20" s="33">
        <f>ROUND((H20-I20),5)</f>
        <v>0</v>
      </c>
      <c r="K20" s="35">
        <f>ROUND(SUM(K11:K19),5)</f>
        <v>0</v>
      </c>
      <c r="L20" s="36">
        <f t="shared" si="10"/>
        <v>0</v>
      </c>
      <c r="M20" s="46">
        <f>ROUND(SUM(M11:M19),5)</f>
        <v>293805.82</v>
      </c>
      <c r="N20" s="33">
        <f>ROUND(SUM(N11:N19),5)</f>
        <v>415934</v>
      </c>
      <c r="O20" s="33">
        <f>ROUND((M20-N20),5)</f>
        <v>-122128.18</v>
      </c>
      <c r="P20" s="35">
        <f>ROUND(SUM(P11:P19),5)</f>
        <v>433145</v>
      </c>
      <c r="Q20" s="36">
        <f t="shared" si="11"/>
        <v>17211</v>
      </c>
      <c r="R20" s="46">
        <f>ROUND(SUM(R11:R19),5)</f>
        <v>0</v>
      </c>
      <c r="S20" s="33">
        <f>ROUND(SUM(S11:S19),5)</f>
        <v>0</v>
      </c>
      <c r="T20" s="33">
        <f>ROUND((R20-S20),5)</f>
        <v>0</v>
      </c>
      <c r="U20" s="35">
        <f>ROUND(SUM(U11:U19),5)</f>
        <v>0</v>
      </c>
      <c r="V20" s="36">
        <f t="shared" si="12"/>
        <v>0</v>
      </c>
      <c r="W20" s="12">
        <f>ROUND(SUM(W11:W19),5)</f>
        <v>293805.82</v>
      </c>
      <c r="X20" s="12">
        <f t="shared" si="14"/>
        <v>415934</v>
      </c>
      <c r="Y20" s="12">
        <f>ROUND((W20-X20),5)</f>
        <v>-122128.18</v>
      </c>
      <c r="Z20" s="13">
        <f>ROUND(K20+P20+U20,5)</f>
        <v>433145</v>
      </c>
      <c r="AA20" s="14">
        <f t="shared" si="16"/>
        <v>17211</v>
      </c>
      <c r="AB20" s="31"/>
    </row>
    <row r="21" spans="1:28" x14ac:dyDescent="0.25">
      <c r="A21" s="1"/>
      <c r="B21" s="1"/>
      <c r="C21" s="1"/>
      <c r="D21" s="1"/>
      <c r="E21" s="1" t="s">
        <v>28</v>
      </c>
      <c r="F21" s="1"/>
      <c r="G21" s="1"/>
      <c r="H21" s="33"/>
      <c r="I21" s="33"/>
      <c r="J21" s="33"/>
      <c r="K21" s="35"/>
      <c r="L21" s="36">
        <f t="shared" si="10"/>
        <v>0</v>
      </c>
      <c r="M21" s="46"/>
      <c r="N21" s="33"/>
      <c r="O21" s="33"/>
      <c r="P21" s="35"/>
      <c r="Q21" s="36"/>
      <c r="R21" s="46"/>
      <c r="S21" s="33"/>
      <c r="T21" s="33"/>
      <c r="U21" s="35"/>
      <c r="V21" s="36"/>
      <c r="W21" s="12"/>
      <c r="X21" s="12"/>
      <c r="Y21" s="12"/>
      <c r="Z21" s="13"/>
      <c r="AA21" s="14"/>
    </row>
    <row r="22" spans="1:28" x14ac:dyDescent="0.25">
      <c r="A22" s="1"/>
      <c r="B22" s="1"/>
      <c r="C22" s="1"/>
      <c r="D22" s="1"/>
      <c r="E22" s="1"/>
      <c r="F22" s="1" t="s">
        <v>29</v>
      </c>
      <c r="G22" s="1"/>
      <c r="H22" s="33"/>
      <c r="I22" s="33"/>
      <c r="J22" s="33"/>
      <c r="K22" s="35"/>
      <c r="L22" s="36">
        <f t="shared" si="10"/>
        <v>0</v>
      </c>
      <c r="M22" s="46"/>
      <c r="N22" s="33"/>
      <c r="O22" s="33"/>
      <c r="P22" s="35"/>
      <c r="Q22" s="36"/>
      <c r="R22" s="46"/>
      <c r="S22" s="33"/>
      <c r="T22" s="33"/>
      <c r="U22" s="35"/>
      <c r="V22" s="36"/>
      <c r="W22" s="12"/>
      <c r="X22" s="12"/>
      <c r="Y22" s="12"/>
      <c r="Z22" s="13"/>
      <c r="AA22" s="14"/>
    </row>
    <row r="23" spans="1:28" x14ac:dyDescent="0.25">
      <c r="A23" s="1"/>
      <c r="B23" s="1"/>
      <c r="C23" s="1"/>
      <c r="D23" s="1"/>
      <c r="E23" s="1"/>
      <c r="F23" s="1"/>
      <c r="G23" s="1" t="s">
        <v>30</v>
      </c>
      <c r="H23" s="33">
        <v>0</v>
      </c>
      <c r="I23" s="33">
        <v>0</v>
      </c>
      <c r="J23" s="33">
        <v>0</v>
      </c>
      <c r="K23" s="35"/>
      <c r="L23" s="36">
        <f t="shared" si="10"/>
        <v>0</v>
      </c>
      <c r="M23" s="46"/>
      <c r="N23" s="33">
        <v>0</v>
      </c>
      <c r="O23" s="33">
        <f t="shared" si="4"/>
        <v>0</v>
      </c>
      <c r="P23" s="35"/>
      <c r="Q23" s="36">
        <v>0</v>
      </c>
      <c r="R23" s="46">
        <v>325</v>
      </c>
      <c r="S23" s="33">
        <v>0</v>
      </c>
      <c r="T23" s="33">
        <f t="shared" si="5"/>
        <v>325</v>
      </c>
      <c r="U23" s="35"/>
      <c r="V23" s="36">
        <f t="shared" si="12"/>
        <v>0</v>
      </c>
      <c r="W23" s="12">
        <f>R23+M23+H23</f>
        <v>325</v>
      </c>
      <c r="X23" s="12">
        <f t="shared" si="14"/>
        <v>0</v>
      </c>
      <c r="Y23" s="12">
        <f t="shared" si="7"/>
        <v>325</v>
      </c>
      <c r="Z23" s="13">
        <f t="shared" ref="Z23:Z25" si="17">ROUND(K23+P23+U23,5)</f>
        <v>0</v>
      </c>
      <c r="AA23" s="14">
        <f t="shared" si="16"/>
        <v>0</v>
      </c>
    </row>
    <row r="24" spans="1:28" x14ac:dyDescent="0.25">
      <c r="A24" s="1"/>
      <c r="B24" s="1"/>
      <c r="C24" s="1"/>
      <c r="D24" s="1"/>
      <c r="E24" s="1"/>
      <c r="F24" s="1"/>
      <c r="G24" s="1" t="s">
        <v>31</v>
      </c>
      <c r="H24" s="33">
        <v>0</v>
      </c>
      <c r="I24" s="33">
        <v>0</v>
      </c>
      <c r="J24" s="33"/>
      <c r="K24" s="35"/>
      <c r="L24" s="36">
        <f t="shared" si="10"/>
        <v>0</v>
      </c>
      <c r="M24" s="46">
        <v>-156.25</v>
      </c>
      <c r="N24" s="33">
        <v>0</v>
      </c>
      <c r="O24" s="33">
        <f t="shared" si="4"/>
        <v>-156.25</v>
      </c>
      <c r="P24" s="35"/>
      <c r="Q24" s="36">
        <f t="shared" si="11"/>
        <v>0</v>
      </c>
      <c r="R24" s="46">
        <v>32241.25</v>
      </c>
      <c r="S24" s="33">
        <v>76588</v>
      </c>
      <c r="T24" s="33">
        <f>ROUND((R24-S24),5)</f>
        <v>-44346.75</v>
      </c>
      <c r="U24" s="35">
        <v>74463</v>
      </c>
      <c r="V24" s="36">
        <f t="shared" si="12"/>
        <v>-2125</v>
      </c>
      <c r="W24" s="12">
        <f>R24+M24+H24</f>
        <v>32085</v>
      </c>
      <c r="X24" s="12">
        <f t="shared" si="14"/>
        <v>76588</v>
      </c>
      <c r="Y24" s="12">
        <f t="shared" si="7"/>
        <v>-44503</v>
      </c>
      <c r="Z24" s="13">
        <f t="shared" si="17"/>
        <v>74463</v>
      </c>
      <c r="AA24" s="14">
        <f t="shared" si="16"/>
        <v>-2125</v>
      </c>
    </row>
    <row r="25" spans="1:28" ht="15.75" thickBot="1" x14ac:dyDescent="0.3">
      <c r="A25" s="1"/>
      <c r="B25" s="1"/>
      <c r="C25" s="1"/>
      <c r="D25" s="1"/>
      <c r="E25" s="1"/>
      <c r="F25" s="1"/>
      <c r="G25" s="1" t="s">
        <v>32</v>
      </c>
      <c r="H25" s="15">
        <v>0</v>
      </c>
      <c r="I25" s="15">
        <v>0</v>
      </c>
      <c r="J25" s="15"/>
      <c r="K25" s="16"/>
      <c r="L25" s="37">
        <f t="shared" si="10"/>
        <v>0</v>
      </c>
      <c r="M25" s="47"/>
      <c r="N25" s="15">
        <v>0</v>
      </c>
      <c r="O25" s="15">
        <f t="shared" si="4"/>
        <v>0</v>
      </c>
      <c r="P25" s="16"/>
      <c r="Q25" s="37">
        <f t="shared" si="11"/>
        <v>0</v>
      </c>
      <c r="R25" s="47">
        <v>8160</v>
      </c>
      <c r="S25" s="15">
        <v>29150</v>
      </c>
      <c r="T25" s="15">
        <f>ROUND((R25-S25),5)</f>
        <v>-20990</v>
      </c>
      <c r="U25" s="16">
        <v>21160</v>
      </c>
      <c r="V25" s="37">
        <f t="shared" si="12"/>
        <v>-7990</v>
      </c>
      <c r="W25" s="15">
        <f>R25+M25+H25</f>
        <v>8160</v>
      </c>
      <c r="X25" s="15">
        <f t="shared" si="14"/>
        <v>29150</v>
      </c>
      <c r="Y25" s="15">
        <f t="shared" si="7"/>
        <v>-20990</v>
      </c>
      <c r="Z25" s="16">
        <f t="shared" si="17"/>
        <v>21160</v>
      </c>
      <c r="AA25" s="17">
        <f t="shared" si="16"/>
        <v>-7990</v>
      </c>
    </row>
    <row r="26" spans="1:28" x14ac:dyDescent="0.25">
      <c r="A26" s="1"/>
      <c r="B26" s="1"/>
      <c r="C26" s="1"/>
      <c r="D26" s="1"/>
      <c r="E26" s="1"/>
      <c r="F26" s="1" t="s">
        <v>33</v>
      </c>
      <c r="G26" s="1"/>
      <c r="H26" s="33">
        <f>ROUND(SUM(H22:H25),5)</f>
        <v>0</v>
      </c>
      <c r="I26" s="33">
        <f>ROUND(SUM(I22:I25),5)</f>
        <v>0</v>
      </c>
      <c r="J26" s="33">
        <f>ROUND((H26-I26),5)</f>
        <v>0</v>
      </c>
      <c r="K26" s="35">
        <f>ROUND(SUM(K22:K25),5)</f>
        <v>0</v>
      </c>
      <c r="L26" s="36">
        <f t="shared" si="10"/>
        <v>0</v>
      </c>
      <c r="M26" s="46">
        <f>ROUND(SUM(M22:M25),5)</f>
        <v>-156.25</v>
      </c>
      <c r="N26" s="33">
        <f>ROUND(SUM(N22:N25),5)</f>
        <v>0</v>
      </c>
      <c r="O26" s="33">
        <f>ROUND((M26-N26),5)</f>
        <v>-156.25</v>
      </c>
      <c r="P26" s="35">
        <f>ROUND(SUM(P22:P25),5)</f>
        <v>0</v>
      </c>
      <c r="Q26" s="36">
        <f t="shared" si="11"/>
        <v>0</v>
      </c>
      <c r="R26" s="46">
        <f>ROUND(SUM(R22:R25),5)</f>
        <v>40726.25</v>
      </c>
      <c r="S26" s="33">
        <f>ROUND(SUM(S22:S25),5)</f>
        <v>105738</v>
      </c>
      <c r="T26" s="33">
        <f>ROUND((R26-S26),5)</f>
        <v>-65011.75</v>
      </c>
      <c r="U26" s="35">
        <f>ROUND(SUM(U22:U25),5)</f>
        <v>95623</v>
      </c>
      <c r="V26" s="36">
        <f t="shared" si="12"/>
        <v>-10115</v>
      </c>
      <c r="W26" s="12">
        <f>ROUND(SUM(W22:W25),5)</f>
        <v>40570</v>
      </c>
      <c r="X26" s="12">
        <f t="shared" si="14"/>
        <v>105738</v>
      </c>
      <c r="Y26" s="12">
        <f>ROUND((W26-X26),5)</f>
        <v>-65168</v>
      </c>
      <c r="Z26" s="13">
        <f>ROUND(K26+P26+U26,5)</f>
        <v>95623</v>
      </c>
      <c r="AA26" s="14">
        <f t="shared" si="16"/>
        <v>-10115</v>
      </c>
    </row>
    <row r="27" spans="1:28" x14ac:dyDescent="0.25">
      <c r="A27" s="1"/>
      <c r="B27" s="1"/>
      <c r="C27" s="1"/>
      <c r="D27" s="1"/>
      <c r="E27" s="1"/>
      <c r="F27" s="1" t="s">
        <v>34</v>
      </c>
      <c r="G27" s="1"/>
      <c r="H27" s="33">
        <v>0</v>
      </c>
      <c r="I27" s="33"/>
      <c r="J27" s="33"/>
      <c r="K27" s="35"/>
      <c r="L27" s="36">
        <f t="shared" si="10"/>
        <v>0</v>
      </c>
      <c r="M27" s="46">
        <v>0</v>
      </c>
      <c r="N27" s="33"/>
      <c r="O27" s="33">
        <f t="shared" si="4"/>
        <v>0</v>
      </c>
      <c r="P27" s="35"/>
      <c r="Q27" s="36">
        <f t="shared" si="11"/>
        <v>0</v>
      </c>
      <c r="R27" s="46">
        <f>4550+1750+42143+4754+14982</f>
        <v>68179</v>
      </c>
      <c r="S27" s="33">
        <v>89156</v>
      </c>
      <c r="T27" s="33">
        <f>ROUND((R27-S27),5)</f>
        <v>-20977</v>
      </c>
      <c r="U27" s="35">
        <v>51165</v>
      </c>
      <c r="V27" s="36">
        <f t="shared" si="12"/>
        <v>-37991</v>
      </c>
      <c r="W27" s="12">
        <f>R27+M27+H27</f>
        <v>68179</v>
      </c>
      <c r="X27" s="12">
        <v>89156</v>
      </c>
      <c r="Y27" s="12">
        <f t="shared" si="7"/>
        <v>-20977</v>
      </c>
      <c r="Z27" s="13">
        <v>89156</v>
      </c>
      <c r="AA27" s="14">
        <f>ROUND((Z27-X27),5)</f>
        <v>0</v>
      </c>
    </row>
    <row r="28" spans="1:28" x14ac:dyDescent="0.25">
      <c r="A28" s="1"/>
      <c r="B28" s="1"/>
      <c r="C28" s="1"/>
      <c r="D28" s="1"/>
      <c r="E28" s="1" t="s">
        <v>35</v>
      </c>
      <c r="F28" s="1"/>
      <c r="G28" s="1"/>
      <c r="H28" s="33">
        <f>ROUND(H21+SUM(H26:H27),5)</f>
        <v>0</v>
      </c>
      <c r="I28" s="33">
        <f t="shared" ref="I28:AA28" si="18">ROUND(I21+I26+SUM(I27:I27),5)</f>
        <v>0</v>
      </c>
      <c r="J28" s="33">
        <f t="shared" si="18"/>
        <v>0</v>
      </c>
      <c r="K28" s="35">
        <f t="shared" si="18"/>
        <v>0</v>
      </c>
      <c r="L28" s="36">
        <f t="shared" si="18"/>
        <v>0</v>
      </c>
      <c r="M28" s="46">
        <f t="shared" si="18"/>
        <v>-156.25</v>
      </c>
      <c r="N28" s="33">
        <f t="shared" si="18"/>
        <v>0</v>
      </c>
      <c r="O28" s="33">
        <f t="shared" si="18"/>
        <v>-156.25</v>
      </c>
      <c r="P28" s="35">
        <f t="shared" si="18"/>
        <v>0</v>
      </c>
      <c r="Q28" s="36">
        <f t="shared" si="18"/>
        <v>0</v>
      </c>
      <c r="R28" s="46">
        <f t="shared" si="18"/>
        <v>108905.25</v>
      </c>
      <c r="S28" s="33">
        <f>ROUND(S21+S26+SUM(S27:S27),5)</f>
        <v>194894</v>
      </c>
      <c r="T28" s="33">
        <f>ROUND(T21+T26+SUM(T27:T27),5)</f>
        <v>-85988.75</v>
      </c>
      <c r="U28" s="35">
        <f t="shared" si="18"/>
        <v>146788</v>
      </c>
      <c r="V28" s="36">
        <f t="shared" si="18"/>
        <v>-48106</v>
      </c>
      <c r="W28" s="12">
        <f>ROUND(W21+W26+SUM(W27:W27),5)</f>
        <v>108749</v>
      </c>
      <c r="X28" s="12">
        <f t="shared" si="18"/>
        <v>194894</v>
      </c>
      <c r="Y28" s="12">
        <f t="shared" si="18"/>
        <v>-86145</v>
      </c>
      <c r="Z28" s="13">
        <f t="shared" si="18"/>
        <v>184779</v>
      </c>
      <c r="AA28" s="14">
        <f t="shared" si="18"/>
        <v>-10115</v>
      </c>
      <c r="AB28" s="2"/>
    </row>
    <row r="29" spans="1:28" x14ac:dyDescent="0.25">
      <c r="A29" s="1"/>
      <c r="B29" s="1"/>
      <c r="C29" s="1"/>
      <c r="D29" s="1"/>
      <c r="E29" s="1" t="s">
        <v>36</v>
      </c>
      <c r="F29" s="1"/>
      <c r="G29" s="1"/>
      <c r="H29" s="33"/>
      <c r="I29" s="33"/>
      <c r="J29" s="33"/>
      <c r="K29" s="35"/>
      <c r="L29" s="36">
        <f t="shared" si="10"/>
        <v>0</v>
      </c>
      <c r="M29" s="46"/>
      <c r="N29" s="33"/>
      <c r="O29" s="33"/>
      <c r="P29" s="35"/>
      <c r="Q29" s="36"/>
      <c r="R29" s="46"/>
      <c r="S29" s="33"/>
      <c r="T29" s="33"/>
      <c r="U29" s="35"/>
      <c r="V29" s="36"/>
      <c r="W29" s="12"/>
      <c r="X29" s="12"/>
      <c r="Y29" s="12"/>
      <c r="Z29" s="13"/>
      <c r="AA29" s="14"/>
    </row>
    <row r="30" spans="1:28" x14ac:dyDescent="0.25">
      <c r="A30" s="1"/>
      <c r="B30" s="1"/>
      <c r="C30" s="1"/>
      <c r="D30" s="1"/>
      <c r="E30" s="1"/>
      <c r="F30" s="1" t="s">
        <v>37</v>
      </c>
      <c r="G30" s="1"/>
      <c r="H30" s="33">
        <v>59</v>
      </c>
      <c r="I30" s="33">
        <v>300</v>
      </c>
      <c r="J30" s="33">
        <f>ROUND((H30-I30),5)</f>
        <v>-241</v>
      </c>
      <c r="K30" s="35">
        <v>150</v>
      </c>
      <c r="L30" s="36">
        <f>ROUND((K30-I30),5)</f>
        <v>-150</v>
      </c>
      <c r="M30" s="46">
        <v>0</v>
      </c>
      <c r="N30" s="33">
        <v>0</v>
      </c>
      <c r="O30" s="33">
        <f t="shared" si="4"/>
        <v>0</v>
      </c>
      <c r="P30" s="35">
        <v>0</v>
      </c>
      <c r="Q30" s="36">
        <f t="shared" si="11"/>
        <v>0</v>
      </c>
      <c r="R30" s="46">
        <v>0</v>
      </c>
      <c r="S30" s="33">
        <v>0</v>
      </c>
      <c r="T30" s="33">
        <f t="shared" si="5"/>
        <v>0</v>
      </c>
      <c r="U30" s="35">
        <v>0</v>
      </c>
      <c r="V30" s="36">
        <f t="shared" si="12"/>
        <v>0</v>
      </c>
      <c r="W30" s="12">
        <f>R30+M30+H30</f>
        <v>59</v>
      </c>
      <c r="X30" s="12">
        <f t="shared" si="14"/>
        <v>300</v>
      </c>
      <c r="Y30" s="12">
        <f t="shared" si="7"/>
        <v>-241</v>
      </c>
      <c r="Z30" s="13">
        <f t="shared" ref="Z30:Z34" si="19">ROUND(K30+P30+U30,5)</f>
        <v>150</v>
      </c>
      <c r="AA30" s="14">
        <f t="shared" si="16"/>
        <v>-150</v>
      </c>
    </row>
    <row r="31" spans="1:28" x14ac:dyDescent="0.25">
      <c r="A31" s="1"/>
      <c r="B31" s="1"/>
      <c r="C31" s="1"/>
      <c r="D31" s="1"/>
      <c r="E31" s="1"/>
      <c r="F31" s="1" t="s">
        <v>38</v>
      </c>
      <c r="G31" s="1"/>
      <c r="H31" s="33">
        <v>0</v>
      </c>
      <c r="I31" s="33">
        <v>0</v>
      </c>
      <c r="J31" s="33"/>
      <c r="K31" s="35"/>
      <c r="L31" s="36">
        <f t="shared" si="10"/>
        <v>0</v>
      </c>
      <c r="M31" s="46">
        <v>0</v>
      </c>
      <c r="N31" s="33">
        <v>0</v>
      </c>
      <c r="O31" s="33">
        <f t="shared" si="4"/>
        <v>0</v>
      </c>
      <c r="P31" s="35">
        <v>0</v>
      </c>
      <c r="Q31" s="36">
        <f t="shared" si="11"/>
        <v>0</v>
      </c>
      <c r="R31" s="46">
        <v>1378.8</v>
      </c>
      <c r="S31" s="33">
        <v>0</v>
      </c>
      <c r="T31" s="33">
        <f t="shared" si="5"/>
        <v>1378.8</v>
      </c>
      <c r="U31" s="35">
        <v>1500</v>
      </c>
      <c r="V31" s="36">
        <f t="shared" si="12"/>
        <v>1500</v>
      </c>
      <c r="W31" s="12">
        <f>R31+M31+H31</f>
        <v>1378.8</v>
      </c>
      <c r="X31" s="12">
        <f t="shared" si="14"/>
        <v>0</v>
      </c>
      <c r="Y31" s="12">
        <f t="shared" si="7"/>
        <v>1378.8</v>
      </c>
      <c r="Z31" s="13">
        <f t="shared" si="19"/>
        <v>1500</v>
      </c>
      <c r="AA31" s="14">
        <f t="shared" si="16"/>
        <v>1500</v>
      </c>
    </row>
    <row r="32" spans="1:28" x14ac:dyDescent="0.25">
      <c r="A32" s="1"/>
      <c r="B32" s="1"/>
      <c r="C32" s="1"/>
      <c r="D32" s="1"/>
      <c r="E32" s="1"/>
      <c r="F32" s="1" t="s">
        <v>39</v>
      </c>
      <c r="G32" s="1"/>
      <c r="H32" s="33">
        <v>1099.24</v>
      </c>
      <c r="I32" s="33">
        <v>1000</v>
      </c>
      <c r="J32" s="33">
        <f>ROUND((H32-I32),5)</f>
        <v>99.24</v>
      </c>
      <c r="K32" s="35">
        <v>2000</v>
      </c>
      <c r="L32" s="36">
        <f>ROUND((K32-I32),5)</f>
        <v>1000</v>
      </c>
      <c r="M32" s="46"/>
      <c r="N32" s="33">
        <v>0</v>
      </c>
      <c r="O32" s="33">
        <f t="shared" si="4"/>
        <v>0</v>
      </c>
      <c r="P32" s="35">
        <v>0</v>
      </c>
      <c r="Q32" s="36">
        <f t="shared" si="11"/>
        <v>0</v>
      </c>
      <c r="R32" s="46">
        <v>0</v>
      </c>
      <c r="S32" s="33">
        <v>0</v>
      </c>
      <c r="T32" s="33">
        <f t="shared" si="5"/>
        <v>0</v>
      </c>
      <c r="U32" s="35">
        <v>0</v>
      </c>
      <c r="V32" s="36">
        <f t="shared" si="12"/>
        <v>0</v>
      </c>
      <c r="W32" s="12">
        <f>R32+M32+H32</f>
        <v>1099.24</v>
      </c>
      <c r="X32" s="12">
        <f t="shared" si="14"/>
        <v>1000</v>
      </c>
      <c r="Y32" s="12">
        <f t="shared" si="7"/>
        <v>99.24</v>
      </c>
      <c r="Z32" s="13">
        <f t="shared" si="19"/>
        <v>2000</v>
      </c>
      <c r="AA32" s="14">
        <f t="shared" si="16"/>
        <v>1000</v>
      </c>
    </row>
    <row r="33" spans="1:28" x14ac:dyDescent="0.25">
      <c r="A33" s="1"/>
      <c r="B33" s="1"/>
      <c r="C33" s="1"/>
      <c r="D33" s="1"/>
      <c r="E33" s="1"/>
      <c r="F33" s="1" t="s">
        <v>40</v>
      </c>
      <c r="G33" s="1"/>
      <c r="H33" s="33">
        <v>998.9</v>
      </c>
      <c r="I33" s="33">
        <v>1500</v>
      </c>
      <c r="J33" s="33">
        <f>ROUND((H33-I33),5)</f>
        <v>-501.1</v>
      </c>
      <c r="K33" s="35">
        <v>1500</v>
      </c>
      <c r="L33" s="36">
        <f>ROUND((K33-I33),5)</f>
        <v>0</v>
      </c>
      <c r="M33" s="46">
        <v>0</v>
      </c>
      <c r="N33" s="33">
        <v>0</v>
      </c>
      <c r="O33" s="33">
        <f t="shared" si="4"/>
        <v>0</v>
      </c>
      <c r="P33" s="35">
        <v>0</v>
      </c>
      <c r="Q33" s="36">
        <f t="shared" si="11"/>
        <v>0</v>
      </c>
      <c r="R33" s="46">
        <v>0</v>
      </c>
      <c r="S33" s="33">
        <v>0</v>
      </c>
      <c r="T33" s="33">
        <f t="shared" si="5"/>
        <v>0</v>
      </c>
      <c r="U33" s="35">
        <v>0</v>
      </c>
      <c r="V33" s="36">
        <f t="shared" si="12"/>
        <v>0</v>
      </c>
      <c r="W33" s="12">
        <f t="shared" ref="W33:W34" si="20">R33+M33+H33</f>
        <v>998.9</v>
      </c>
      <c r="X33" s="12">
        <f t="shared" si="14"/>
        <v>1500</v>
      </c>
      <c r="Y33" s="12">
        <f t="shared" si="7"/>
        <v>-501.1</v>
      </c>
      <c r="Z33" s="13">
        <f t="shared" si="19"/>
        <v>1500</v>
      </c>
      <c r="AA33" s="14">
        <f t="shared" si="16"/>
        <v>0</v>
      </c>
    </row>
    <row r="34" spans="1:28" x14ac:dyDescent="0.25">
      <c r="A34" s="1"/>
      <c r="B34" s="1"/>
      <c r="C34" s="1"/>
      <c r="D34" s="1"/>
      <c r="E34" s="1"/>
      <c r="F34" s="1" t="s">
        <v>41</v>
      </c>
      <c r="G34" s="1"/>
      <c r="H34" s="18">
        <v>0</v>
      </c>
      <c r="I34" s="18">
        <v>0</v>
      </c>
      <c r="J34" s="18"/>
      <c r="K34" s="19"/>
      <c r="L34" s="38">
        <f t="shared" si="10"/>
        <v>0</v>
      </c>
      <c r="M34" s="48">
        <v>14240</v>
      </c>
      <c r="N34" s="18">
        <v>20420</v>
      </c>
      <c r="O34" s="18">
        <f t="shared" si="4"/>
        <v>-6180</v>
      </c>
      <c r="P34" s="19">
        <v>19375</v>
      </c>
      <c r="Q34" s="38">
        <f t="shared" si="11"/>
        <v>-1045</v>
      </c>
      <c r="R34" s="48">
        <v>0</v>
      </c>
      <c r="S34" s="18">
        <v>0</v>
      </c>
      <c r="T34" s="18">
        <f t="shared" si="5"/>
        <v>0</v>
      </c>
      <c r="U34" s="19">
        <v>0</v>
      </c>
      <c r="V34" s="38">
        <f t="shared" si="12"/>
        <v>0</v>
      </c>
      <c r="W34" s="18">
        <f t="shared" si="20"/>
        <v>14240</v>
      </c>
      <c r="X34" s="18">
        <f t="shared" si="14"/>
        <v>20420</v>
      </c>
      <c r="Y34" s="18">
        <f t="shared" si="7"/>
        <v>-6180</v>
      </c>
      <c r="Z34" s="19">
        <f t="shared" si="19"/>
        <v>19375</v>
      </c>
      <c r="AA34" s="20">
        <f t="shared" si="16"/>
        <v>-1045</v>
      </c>
    </row>
    <row r="35" spans="1:28" x14ac:dyDescent="0.25">
      <c r="A35" s="1"/>
      <c r="B35" s="1"/>
      <c r="C35" s="1"/>
      <c r="D35" s="1"/>
      <c r="E35" s="1" t="s">
        <v>42</v>
      </c>
      <c r="F35" s="1"/>
      <c r="G35" s="1"/>
      <c r="H35" s="33">
        <f>ROUND(SUM(H29:H34),5)</f>
        <v>2157.14</v>
      </c>
      <c r="I35" s="33">
        <f>ROUND(SUM(I29:I34),5)</f>
        <v>2800</v>
      </c>
      <c r="J35" s="33">
        <f>ROUND((H35-I35),5)</f>
        <v>-642.86</v>
      </c>
      <c r="K35" s="35">
        <f>ROUND(SUM(K29:K34),5)</f>
        <v>3650</v>
      </c>
      <c r="L35" s="36">
        <f>ROUND((K35-I35),5)</f>
        <v>850</v>
      </c>
      <c r="M35" s="46">
        <f>ROUND(SUM(M29:M34),5)</f>
        <v>14240</v>
      </c>
      <c r="N35" s="33">
        <f>ROUND(SUM(N29:N34),5)</f>
        <v>20420</v>
      </c>
      <c r="O35" s="33">
        <f>ROUND((M35-N35),5)</f>
        <v>-6180</v>
      </c>
      <c r="P35" s="35">
        <f>ROUND(SUM(P29:P34),5)</f>
        <v>19375</v>
      </c>
      <c r="Q35" s="36">
        <f t="shared" si="11"/>
        <v>-1045</v>
      </c>
      <c r="R35" s="46">
        <f>ROUND(SUM(R29:R34),5)</f>
        <v>1378.8</v>
      </c>
      <c r="S35" s="33">
        <f>ROUND(SUM(S29:S34),5)</f>
        <v>0</v>
      </c>
      <c r="T35" s="33">
        <f>ROUND((R35-S35),5)</f>
        <v>1378.8</v>
      </c>
      <c r="U35" s="35">
        <f>ROUND(SUM(U29:U34),5)</f>
        <v>1500</v>
      </c>
      <c r="V35" s="36">
        <f t="shared" si="12"/>
        <v>1500</v>
      </c>
      <c r="W35" s="12">
        <f>R35+M35+H35</f>
        <v>17775.939999999999</v>
      </c>
      <c r="X35" s="12">
        <f t="shared" si="14"/>
        <v>23220</v>
      </c>
      <c r="Y35" s="12">
        <f>ROUND((W35-X35),5)</f>
        <v>-5444.06</v>
      </c>
      <c r="Z35" s="13">
        <f>ROUND(K35+P35+U35,5)</f>
        <v>24525</v>
      </c>
      <c r="AA35" s="14">
        <f t="shared" si="16"/>
        <v>1305</v>
      </c>
    </row>
    <row r="36" spans="1:28" x14ac:dyDescent="0.25">
      <c r="A36" s="1"/>
      <c r="B36" s="1"/>
      <c r="C36" s="1"/>
      <c r="D36" s="1"/>
      <c r="E36" s="1" t="s">
        <v>43</v>
      </c>
      <c r="F36" s="1"/>
      <c r="G36" s="1"/>
      <c r="H36" s="33">
        <v>0</v>
      </c>
      <c r="I36" s="33">
        <v>1000</v>
      </c>
      <c r="J36" s="33">
        <f>H36-I36</f>
        <v>-1000</v>
      </c>
      <c r="K36" s="35">
        <v>1000</v>
      </c>
      <c r="L36" s="36">
        <f t="shared" si="10"/>
        <v>0</v>
      </c>
      <c r="M36" s="46">
        <v>0</v>
      </c>
      <c r="N36" s="33"/>
      <c r="O36" s="33"/>
      <c r="P36" s="35"/>
      <c r="Q36" s="36"/>
      <c r="R36" s="46">
        <v>0</v>
      </c>
      <c r="S36" s="33">
        <v>0</v>
      </c>
      <c r="T36" s="33"/>
      <c r="U36" s="35">
        <v>0</v>
      </c>
      <c r="V36" s="36"/>
      <c r="W36" s="12"/>
      <c r="X36" s="12"/>
      <c r="Y36" s="12"/>
      <c r="Z36" s="13"/>
      <c r="AA36" s="14"/>
    </row>
    <row r="37" spans="1:28" ht="15.75" thickBot="1" x14ac:dyDescent="0.3">
      <c r="A37" s="1"/>
      <c r="B37" s="1"/>
      <c r="C37" s="1"/>
      <c r="D37" s="1"/>
      <c r="E37" s="1" t="s">
        <v>44</v>
      </c>
      <c r="F37" s="1"/>
      <c r="H37" s="33">
        <v>0</v>
      </c>
      <c r="I37" s="33">
        <v>0</v>
      </c>
      <c r="J37" s="33"/>
      <c r="K37" s="35"/>
      <c r="L37" s="36">
        <f t="shared" si="10"/>
        <v>0</v>
      </c>
      <c r="M37" s="46">
        <v>0</v>
      </c>
      <c r="N37" s="33"/>
      <c r="O37" s="33"/>
      <c r="P37" s="35"/>
      <c r="Q37" s="36"/>
      <c r="R37" s="46">
        <v>0</v>
      </c>
      <c r="S37" s="33">
        <v>0</v>
      </c>
      <c r="T37" s="33"/>
      <c r="U37" s="35">
        <v>0</v>
      </c>
      <c r="V37" s="36"/>
      <c r="W37" s="12"/>
      <c r="X37" s="12"/>
      <c r="Y37" s="12"/>
      <c r="Z37" s="13"/>
      <c r="AA37" s="14"/>
    </row>
    <row r="38" spans="1:28" ht="15.75" thickBot="1" x14ac:dyDescent="0.3">
      <c r="A38" s="1"/>
      <c r="B38" s="1"/>
      <c r="C38" s="1"/>
      <c r="D38" s="1" t="s">
        <v>45</v>
      </c>
      <c r="E38" s="1"/>
      <c r="F38" s="1"/>
      <c r="G38" s="1"/>
      <c r="H38" s="21">
        <f>ROUND(SUM(H4:H5)+H10+H20+H28+SUM(H35:H37),5)</f>
        <v>-70627.520000000004</v>
      </c>
      <c r="I38" s="21">
        <f>ROUND(I5+I10+I20+I28+I35+I37+I36,5)</f>
        <v>14300</v>
      </c>
      <c r="J38" s="21">
        <f>ROUND(J5+J10+J20+J28+J35+J37+J36,5)</f>
        <v>-84927.52</v>
      </c>
      <c r="K38" s="21">
        <f>ROUND(K5+K10+K20+K28+K35+K37+K36,5)</f>
        <v>9650</v>
      </c>
      <c r="L38" s="39">
        <f>ROUND(L5+L10+L20+L28+L35+L37,5)</f>
        <v>-4650</v>
      </c>
      <c r="M38" s="49">
        <f>ROUND(M5+M10+M20+M28+M35+M37,5)</f>
        <v>307889.57</v>
      </c>
      <c r="N38" s="21">
        <f>ROUND(N5+N10+N20+N28+N35+N37,5)</f>
        <v>436354</v>
      </c>
      <c r="O38" s="21">
        <f>ROUND(O5+O10+O20+O28+O35+O37,5)</f>
        <v>-128464.43</v>
      </c>
      <c r="P38" s="21">
        <f t="shared" ref="P38:AA38" si="21">ROUND(P5+P10+P20+P28+P35+P37,5)</f>
        <v>452520</v>
      </c>
      <c r="Q38" s="39">
        <f t="shared" si="21"/>
        <v>16166</v>
      </c>
      <c r="R38" s="49">
        <f t="shared" si="21"/>
        <v>110284.05</v>
      </c>
      <c r="S38" s="21">
        <f t="shared" si="21"/>
        <v>194894</v>
      </c>
      <c r="T38" s="21">
        <f>ROUND(T5+T10+T20+T28+T35+T37,5)</f>
        <v>-84609.95</v>
      </c>
      <c r="U38" s="21">
        <f t="shared" si="21"/>
        <v>148288</v>
      </c>
      <c r="V38" s="39">
        <f t="shared" si="21"/>
        <v>-46606</v>
      </c>
      <c r="W38" s="21">
        <f>ROUND(W5+W10+W20+W28+W35+W37,5)</f>
        <v>347546.1</v>
      </c>
      <c r="X38" s="21">
        <f t="shared" si="21"/>
        <v>644548</v>
      </c>
      <c r="Y38" s="21">
        <f t="shared" si="21"/>
        <v>-295758.17</v>
      </c>
      <c r="Z38" s="21">
        <f t="shared" si="21"/>
        <v>647449</v>
      </c>
      <c r="AA38" s="21">
        <f t="shared" si="21"/>
        <v>2901</v>
      </c>
    </row>
    <row r="39" spans="1:28" x14ac:dyDescent="0.25">
      <c r="A39" s="1"/>
      <c r="B39" s="1"/>
      <c r="C39" s="1" t="s">
        <v>46</v>
      </c>
      <c r="D39" s="1"/>
      <c r="E39" s="1"/>
      <c r="F39" s="1"/>
      <c r="G39" s="1"/>
      <c r="H39" s="33">
        <f>H38</f>
        <v>-70627.520000000004</v>
      </c>
      <c r="I39" s="33">
        <f>I38</f>
        <v>14300</v>
      </c>
      <c r="J39" s="33">
        <f>ROUND((H40-I39),5)</f>
        <v>-14300</v>
      </c>
      <c r="K39" s="35">
        <f>K38</f>
        <v>9650</v>
      </c>
      <c r="L39" s="40">
        <f>ROUND((K39-I39),5)</f>
        <v>-4650</v>
      </c>
      <c r="M39" s="46">
        <f>M38</f>
        <v>307889.57</v>
      </c>
      <c r="N39" s="33">
        <f>N38</f>
        <v>436354</v>
      </c>
      <c r="O39" s="33">
        <f t="shared" ref="O39" si="22">ROUND((M39-N39),5)</f>
        <v>-128464.43</v>
      </c>
      <c r="P39" s="35">
        <f>P38</f>
        <v>452520</v>
      </c>
      <c r="Q39" s="40">
        <f>ROUND((P39-N39),5)</f>
        <v>16166</v>
      </c>
      <c r="R39" s="46">
        <f>R38</f>
        <v>110284.05</v>
      </c>
      <c r="S39" s="33">
        <f>S38</f>
        <v>194894</v>
      </c>
      <c r="T39" s="33">
        <f>ROUND((R39-S39),5)</f>
        <v>-84609.95</v>
      </c>
      <c r="U39" s="35">
        <f>U38</f>
        <v>148288</v>
      </c>
      <c r="V39" s="40">
        <f>ROUND((U39-S39),5)</f>
        <v>-46606</v>
      </c>
      <c r="W39" s="12">
        <f>ROUND(H39+M39+R39,5)</f>
        <v>347546.1</v>
      </c>
      <c r="X39" s="12">
        <f t="shared" ref="X39" si="23">ROUND(I39+N39+S39,5)</f>
        <v>645548</v>
      </c>
      <c r="Y39" s="12">
        <f t="shared" si="7"/>
        <v>-298001.90000000002</v>
      </c>
      <c r="Z39" s="13">
        <f t="shared" ref="Z39" si="24">ROUND(K39+P39+U39,5)</f>
        <v>610458</v>
      </c>
      <c r="AA39" s="22">
        <f t="shared" si="16"/>
        <v>-35090</v>
      </c>
      <c r="AB39" s="31"/>
    </row>
    <row r="40" spans="1:28" x14ac:dyDescent="0.25">
      <c r="A40" s="1"/>
      <c r="B40" s="1"/>
      <c r="C40" s="1"/>
      <c r="D40" s="1" t="s">
        <v>47</v>
      </c>
      <c r="E40" s="1"/>
      <c r="F40" s="1"/>
      <c r="G40" s="1"/>
      <c r="H40" s="33"/>
      <c r="I40" s="33"/>
      <c r="J40" s="33"/>
      <c r="K40" s="35"/>
      <c r="L40" s="36">
        <f t="shared" si="10"/>
        <v>0</v>
      </c>
      <c r="M40" s="46"/>
      <c r="N40" s="33"/>
      <c r="O40" s="33"/>
      <c r="P40" s="35"/>
      <c r="Q40" s="36"/>
      <c r="R40" s="46"/>
      <c r="S40" s="33"/>
      <c r="T40" s="33"/>
      <c r="U40" s="35"/>
      <c r="V40" s="36"/>
      <c r="W40" s="12"/>
      <c r="X40" s="12"/>
      <c r="Y40" s="12"/>
      <c r="Z40" s="13"/>
      <c r="AA40" s="14"/>
    </row>
    <row r="41" spans="1:28" x14ac:dyDescent="0.25">
      <c r="A41" s="1"/>
      <c r="B41" s="1"/>
      <c r="C41" s="1"/>
      <c r="D41" s="1"/>
      <c r="E41" s="1" t="s">
        <v>48</v>
      </c>
      <c r="F41" s="1"/>
      <c r="G41" s="1"/>
      <c r="H41" s="33">
        <v>207.41</v>
      </c>
      <c r="I41" s="33">
        <v>550</v>
      </c>
      <c r="J41" s="33">
        <f>ROUND((H41-I41),5)</f>
        <v>-342.59</v>
      </c>
      <c r="K41" s="35">
        <f>10275-5000</f>
        <v>5275</v>
      </c>
      <c r="L41" s="36">
        <f>ROUND((K41-I41),5)</f>
        <v>4725</v>
      </c>
      <c r="M41" s="46">
        <v>0</v>
      </c>
      <c r="N41" s="33">
        <v>2500</v>
      </c>
      <c r="O41" s="33">
        <f t="shared" ref="O41:O83" si="25">ROUND((M41-N41),5)</f>
        <v>-2500</v>
      </c>
      <c r="P41" s="35">
        <v>2000</v>
      </c>
      <c r="Q41" s="36">
        <f t="shared" si="11"/>
        <v>-500</v>
      </c>
      <c r="R41" s="46">
        <v>0</v>
      </c>
      <c r="S41" s="33">
        <v>0</v>
      </c>
      <c r="T41" s="33">
        <f t="shared" ref="T41:T83" si="26">ROUND((R41-S41),5)</f>
        <v>0</v>
      </c>
      <c r="U41" s="35">
        <v>0</v>
      </c>
      <c r="V41" s="36">
        <f t="shared" si="12"/>
        <v>0</v>
      </c>
      <c r="W41" s="12">
        <f t="shared" ref="W41:W45" si="27">R41+M41+H41</f>
        <v>207.41</v>
      </c>
      <c r="X41" s="12">
        <f t="shared" si="14"/>
        <v>3050</v>
      </c>
      <c r="Y41" s="12">
        <f t="shared" ref="Y41:Y82" si="28">ROUND((W41-X41),5)</f>
        <v>-2842.59</v>
      </c>
      <c r="Z41" s="13">
        <f t="shared" ref="Z41" si="29">ROUND(K41+P41+U41,5)</f>
        <v>7275</v>
      </c>
      <c r="AA41" s="14">
        <f t="shared" si="16"/>
        <v>4225</v>
      </c>
    </row>
    <row r="42" spans="1:28" x14ac:dyDescent="0.25">
      <c r="A42" s="1"/>
      <c r="B42" s="1"/>
      <c r="C42" s="1"/>
      <c r="D42" s="1"/>
      <c r="E42" s="1" t="s">
        <v>49</v>
      </c>
      <c r="F42" s="1"/>
      <c r="G42" s="1"/>
      <c r="H42" s="33"/>
      <c r="I42" s="33"/>
      <c r="J42" s="33"/>
      <c r="K42" s="35"/>
      <c r="L42" s="36">
        <f t="shared" si="10"/>
        <v>0</v>
      </c>
      <c r="M42" s="46"/>
      <c r="N42" s="33"/>
      <c r="O42" s="33"/>
      <c r="P42" s="35"/>
      <c r="Q42" s="36"/>
      <c r="R42" s="46"/>
      <c r="S42" s="33">
        <v>0</v>
      </c>
      <c r="T42" s="33"/>
      <c r="U42" s="35">
        <v>0</v>
      </c>
      <c r="V42" s="36"/>
      <c r="W42" s="12">
        <f t="shared" si="27"/>
        <v>0</v>
      </c>
      <c r="X42" s="12"/>
      <c r="Y42" s="12"/>
      <c r="Z42" s="13"/>
      <c r="AA42" s="14"/>
    </row>
    <row r="43" spans="1:28" x14ac:dyDescent="0.25">
      <c r="A43" s="1"/>
      <c r="B43" s="1"/>
      <c r="C43" s="1"/>
      <c r="D43" s="1"/>
      <c r="E43" s="1"/>
      <c r="F43" s="1" t="s">
        <v>50</v>
      </c>
      <c r="G43" s="1"/>
      <c r="H43" s="33">
        <v>0</v>
      </c>
      <c r="I43" s="33">
        <v>0</v>
      </c>
      <c r="J43" s="33"/>
      <c r="K43" s="35"/>
      <c r="L43" s="36">
        <f t="shared" si="10"/>
        <v>0</v>
      </c>
      <c r="M43" s="46">
        <v>0</v>
      </c>
      <c r="N43" s="33">
        <v>0</v>
      </c>
      <c r="O43" s="33">
        <f t="shared" si="25"/>
        <v>0</v>
      </c>
      <c r="P43" s="35"/>
      <c r="Q43" s="36">
        <f t="shared" si="11"/>
        <v>0</v>
      </c>
      <c r="R43" s="46">
        <v>2658.64</v>
      </c>
      <c r="S43" s="33">
        <v>47862.26</v>
      </c>
      <c r="T43" s="33">
        <f t="shared" si="26"/>
        <v>-45203.62</v>
      </c>
      <c r="U43" s="35">
        <f>55922-15888</f>
        <v>40034</v>
      </c>
      <c r="V43" s="36">
        <f t="shared" si="12"/>
        <v>-7828.26</v>
      </c>
      <c r="W43" s="12">
        <f t="shared" si="27"/>
        <v>2658.64</v>
      </c>
      <c r="X43" s="12">
        <f t="shared" ref="X43:X90" si="30">ROUND(I43+N43+S43,5)</f>
        <v>47862.26</v>
      </c>
      <c r="Y43" s="12">
        <f t="shared" si="28"/>
        <v>-45203.62</v>
      </c>
      <c r="Z43" s="13">
        <v>55370.18</v>
      </c>
      <c r="AA43" s="14">
        <f t="shared" ref="AA43:AA44" si="31">ROUND((Z43-X43),5)</f>
        <v>7507.92</v>
      </c>
    </row>
    <row r="44" spans="1:28" x14ac:dyDescent="0.25">
      <c r="A44" s="1"/>
      <c r="B44" s="1"/>
      <c r="C44" s="1"/>
      <c r="D44" s="1"/>
      <c r="E44" s="1"/>
      <c r="F44" s="1" t="s">
        <v>51</v>
      </c>
      <c r="G44" s="1"/>
      <c r="H44" s="33">
        <v>0</v>
      </c>
      <c r="I44" s="33">
        <v>0</v>
      </c>
      <c r="J44" s="33"/>
      <c r="K44" s="35"/>
      <c r="L44" s="36">
        <f t="shared" ref="L44:L90" si="32">ROUND((K44-I44),5)</f>
        <v>0</v>
      </c>
      <c r="M44" s="46">
        <v>0</v>
      </c>
      <c r="N44" s="33">
        <v>0</v>
      </c>
      <c r="O44" s="33">
        <f t="shared" si="25"/>
        <v>0</v>
      </c>
      <c r="P44" s="35"/>
      <c r="Q44" s="36">
        <f t="shared" ref="Q44:Q90" si="33">ROUND((P44-N44),5)</f>
        <v>0</v>
      </c>
      <c r="R44" s="46">
        <v>4776.8599999999997</v>
      </c>
      <c r="S44" s="33">
        <v>43487.65</v>
      </c>
      <c r="T44" s="33">
        <f t="shared" si="26"/>
        <v>-38710.79</v>
      </c>
      <c r="U44" s="35">
        <v>25668.68</v>
      </c>
      <c r="V44" s="36">
        <f t="shared" ref="V44" si="34">ROUND((U44-S44),5)</f>
        <v>-17818.97</v>
      </c>
      <c r="W44" s="12">
        <f t="shared" si="27"/>
        <v>4776.8599999999997</v>
      </c>
      <c r="X44" s="12">
        <f t="shared" si="30"/>
        <v>43487.65</v>
      </c>
      <c r="Y44" s="12">
        <f t="shared" si="28"/>
        <v>-38710.79</v>
      </c>
      <c r="Z44" s="13">
        <f t="shared" ref="Z44" si="35">ROUND(K44+P44+U44,5)</f>
        <v>25668.68</v>
      </c>
      <c r="AA44" s="14">
        <f t="shared" si="31"/>
        <v>-17818.97</v>
      </c>
    </row>
    <row r="45" spans="1:28" x14ac:dyDescent="0.25">
      <c r="A45" s="1"/>
      <c r="B45" s="1"/>
      <c r="C45" s="1"/>
      <c r="D45" s="1"/>
      <c r="E45" s="1" t="s">
        <v>52</v>
      </c>
      <c r="F45" s="1"/>
      <c r="G45" s="1"/>
      <c r="H45" s="33">
        <f>ROUND(SUM(H42:H44),5)</f>
        <v>0</v>
      </c>
      <c r="I45" s="33">
        <f t="shared" ref="I45:J45" si="36">ROUND(SUM(I42:I44),5)</f>
        <v>0</v>
      </c>
      <c r="J45" s="33">
        <f t="shared" si="36"/>
        <v>0</v>
      </c>
      <c r="K45" s="35">
        <f>ROUND(SUM(K42:K44),5)</f>
        <v>0</v>
      </c>
      <c r="L45" s="36">
        <f>ROUND(SUM(L42:L44),5)</f>
        <v>0</v>
      </c>
      <c r="M45" s="46">
        <f>ROUND(SUM(M42:M44),5)</f>
        <v>0</v>
      </c>
      <c r="N45" s="33">
        <f>ROUND(SUM(N42:N44),5)</f>
        <v>0</v>
      </c>
      <c r="O45" s="33">
        <f t="shared" si="25"/>
        <v>0</v>
      </c>
      <c r="P45" s="35">
        <f>ROUND(SUM(P42:P44),5)</f>
        <v>0</v>
      </c>
      <c r="Q45" s="36">
        <f>ROUND(SUM(Q42:Q44),5)</f>
        <v>0</v>
      </c>
      <c r="R45" s="46">
        <f>ROUND(SUM(R42:R44),5)</f>
        <v>7435.5</v>
      </c>
      <c r="S45" s="33">
        <f>ROUND(SUM(S42:S44),5)</f>
        <v>91349.91</v>
      </c>
      <c r="T45" s="33">
        <f t="shared" si="26"/>
        <v>-83914.41</v>
      </c>
      <c r="U45" s="35">
        <f>ROUND(SUM(U42:U44),5)</f>
        <v>65702.679999999993</v>
      </c>
      <c r="V45" s="36">
        <f>ROUND(SUM(V42:V44),5)</f>
        <v>-25647.23</v>
      </c>
      <c r="W45" s="12">
        <f t="shared" si="27"/>
        <v>7435.5</v>
      </c>
      <c r="X45" s="12">
        <f t="shared" si="30"/>
        <v>91349.91</v>
      </c>
      <c r="Y45" s="12">
        <f t="shared" si="28"/>
        <v>-83914.41</v>
      </c>
      <c r="Z45" s="13">
        <f>ROUND(K45+P45+U45,5)</f>
        <v>65702.679999999993</v>
      </c>
      <c r="AA45" s="14">
        <f>ROUND(SUM(AA42:AA44),5)</f>
        <v>-10311.049999999999</v>
      </c>
    </row>
    <row r="46" spans="1:28" x14ac:dyDescent="0.25">
      <c r="A46" s="1"/>
      <c r="B46" s="1"/>
      <c r="C46" s="1"/>
      <c r="D46" s="1"/>
      <c r="E46" s="1" t="s">
        <v>53</v>
      </c>
      <c r="F46" s="1"/>
      <c r="G46" s="1"/>
      <c r="H46" s="33"/>
      <c r="I46" s="33"/>
      <c r="J46" s="33"/>
      <c r="K46" s="35"/>
      <c r="L46" s="36">
        <f t="shared" si="32"/>
        <v>0</v>
      </c>
      <c r="M46" s="46"/>
      <c r="N46" s="33"/>
      <c r="O46" s="33"/>
      <c r="P46" s="35"/>
      <c r="Q46" s="36"/>
      <c r="R46" s="46"/>
      <c r="S46" s="33"/>
      <c r="T46" s="33"/>
      <c r="U46" s="35"/>
      <c r="V46" s="36"/>
      <c r="W46" s="12"/>
      <c r="X46" s="12"/>
      <c r="Y46" s="12"/>
      <c r="Z46" s="13"/>
      <c r="AA46" s="14"/>
    </row>
    <row r="47" spans="1:28" x14ac:dyDescent="0.25">
      <c r="A47" s="1"/>
      <c r="B47" s="1"/>
      <c r="C47" s="1"/>
      <c r="D47" s="1"/>
      <c r="E47" s="1"/>
      <c r="F47" s="1" t="s">
        <v>54</v>
      </c>
      <c r="G47" s="1"/>
      <c r="H47" s="33">
        <v>1720.14</v>
      </c>
      <c r="I47" s="33">
        <v>3059</v>
      </c>
      <c r="J47" s="33">
        <f>ROUND((H47-I47),5)</f>
        <v>-1338.86</v>
      </c>
      <c r="K47" s="35">
        <v>3120</v>
      </c>
      <c r="L47" s="36">
        <f t="shared" si="32"/>
        <v>61</v>
      </c>
      <c r="M47" s="46">
        <v>0</v>
      </c>
      <c r="N47" s="33">
        <v>0</v>
      </c>
      <c r="O47" s="33">
        <f t="shared" si="25"/>
        <v>0</v>
      </c>
      <c r="P47" s="35">
        <v>0</v>
      </c>
      <c r="Q47" s="36">
        <f t="shared" si="33"/>
        <v>0</v>
      </c>
      <c r="R47" s="46">
        <v>0</v>
      </c>
      <c r="S47" s="33">
        <v>0</v>
      </c>
      <c r="T47" s="33">
        <f t="shared" si="26"/>
        <v>0</v>
      </c>
      <c r="U47" s="35">
        <v>0</v>
      </c>
      <c r="V47" s="36">
        <f t="shared" ref="V47:V54" si="37">ROUND((U47-S47),5)</f>
        <v>0</v>
      </c>
      <c r="W47" s="12">
        <f t="shared" ref="W47:W53" si="38">R47+M47+H47</f>
        <v>1720.14</v>
      </c>
      <c r="X47" s="12">
        <f t="shared" si="30"/>
        <v>3059</v>
      </c>
      <c r="Y47" s="12">
        <f t="shared" si="28"/>
        <v>-1338.86</v>
      </c>
      <c r="Z47" s="13">
        <f t="shared" ref="Z47:Z53" si="39">ROUND(K47+P47+U47,5)</f>
        <v>3120</v>
      </c>
      <c r="AA47" s="14">
        <f t="shared" ref="AA47:AA54" si="40">ROUND((Z47-X47),5)</f>
        <v>61</v>
      </c>
    </row>
    <row r="48" spans="1:28" x14ac:dyDescent="0.25">
      <c r="A48" s="1"/>
      <c r="B48" s="1"/>
      <c r="C48" s="1"/>
      <c r="D48" s="1"/>
      <c r="E48" s="1"/>
      <c r="F48" s="1" t="s">
        <v>55</v>
      </c>
      <c r="G48" s="1"/>
      <c r="H48" s="33">
        <v>10304</v>
      </c>
      <c r="I48" s="33">
        <v>15552</v>
      </c>
      <c r="J48" s="33">
        <f>ROUND((H48-I48),5)</f>
        <v>-5248</v>
      </c>
      <c r="K48" s="35">
        <v>15936</v>
      </c>
      <c r="L48" s="36">
        <f t="shared" si="32"/>
        <v>384</v>
      </c>
      <c r="M48" s="46">
        <v>0</v>
      </c>
      <c r="N48" s="33">
        <v>0</v>
      </c>
      <c r="O48" s="33">
        <f t="shared" si="25"/>
        <v>0</v>
      </c>
      <c r="P48" s="35">
        <v>0</v>
      </c>
      <c r="Q48" s="36">
        <f t="shared" si="33"/>
        <v>0</v>
      </c>
      <c r="R48" s="46">
        <v>0</v>
      </c>
      <c r="S48" s="33">
        <v>0</v>
      </c>
      <c r="T48" s="33">
        <f t="shared" si="26"/>
        <v>0</v>
      </c>
      <c r="U48" s="35">
        <v>0</v>
      </c>
      <c r="V48" s="36">
        <f t="shared" si="37"/>
        <v>0</v>
      </c>
      <c r="W48" s="12">
        <f t="shared" si="38"/>
        <v>10304</v>
      </c>
      <c r="X48" s="12">
        <f t="shared" si="30"/>
        <v>15552</v>
      </c>
      <c r="Y48" s="12">
        <f t="shared" si="28"/>
        <v>-5248</v>
      </c>
      <c r="Z48" s="13">
        <f t="shared" si="39"/>
        <v>15936</v>
      </c>
      <c r="AA48" s="14">
        <f t="shared" si="40"/>
        <v>384</v>
      </c>
    </row>
    <row r="49" spans="1:27" x14ac:dyDescent="0.25">
      <c r="A49" s="1"/>
      <c r="B49" s="1"/>
      <c r="C49" s="1"/>
      <c r="D49" s="1"/>
      <c r="E49" s="1"/>
      <c r="F49" s="1" t="s">
        <v>56</v>
      </c>
      <c r="G49" s="1"/>
      <c r="H49" s="33">
        <v>3741.6</v>
      </c>
      <c r="I49" s="33">
        <v>3198</v>
      </c>
      <c r="J49" s="33">
        <f>ROUND((H49-I49),5)</f>
        <v>543.6</v>
      </c>
      <c r="K49" s="35">
        <v>3689</v>
      </c>
      <c r="L49" s="36">
        <f t="shared" si="32"/>
        <v>491</v>
      </c>
      <c r="M49" s="46">
        <v>0</v>
      </c>
      <c r="N49" s="33">
        <v>0</v>
      </c>
      <c r="O49" s="33">
        <f t="shared" si="25"/>
        <v>0</v>
      </c>
      <c r="P49" s="35">
        <v>0</v>
      </c>
      <c r="Q49" s="36">
        <f t="shared" si="33"/>
        <v>0</v>
      </c>
      <c r="R49" s="46">
        <v>0</v>
      </c>
      <c r="S49" s="33">
        <v>0</v>
      </c>
      <c r="T49" s="33">
        <f t="shared" si="26"/>
        <v>0</v>
      </c>
      <c r="U49" s="35">
        <v>0</v>
      </c>
      <c r="V49" s="36">
        <f t="shared" si="37"/>
        <v>0</v>
      </c>
      <c r="W49" s="12">
        <f t="shared" si="38"/>
        <v>3741.6</v>
      </c>
      <c r="X49" s="12">
        <f t="shared" si="30"/>
        <v>3198</v>
      </c>
      <c r="Y49" s="12">
        <f t="shared" si="28"/>
        <v>543.6</v>
      </c>
      <c r="Z49" s="13">
        <f t="shared" si="39"/>
        <v>3689</v>
      </c>
      <c r="AA49" s="14">
        <f t="shared" si="40"/>
        <v>491</v>
      </c>
    </row>
    <row r="50" spans="1:27" x14ac:dyDescent="0.25">
      <c r="A50" s="1"/>
      <c r="B50" s="1"/>
      <c r="C50" s="1"/>
      <c r="D50" s="1"/>
      <c r="E50" s="1"/>
      <c r="F50" s="1" t="s">
        <v>57</v>
      </c>
      <c r="G50" s="1"/>
      <c r="H50" s="33">
        <v>4266.8900000000003</v>
      </c>
      <c r="I50" s="33">
        <v>8240</v>
      </c>
      <c r="J50" s="33">
        <f>ROUND((H50-I50),5)</f>
        <v>-3973.11</v>
      </c>
      <c r="K50" s="35">
        <v>8240</v>
      </c>
      <c r="L50" s="36">
        <f t="shared" si="32"/>
        <v>0</v>
      </c>
      <c r="M50" s="46">
        <v>0</v>
      </c>
      <c r="N50" s="33">
        <v>0</v>
      </c>
      <c r="O50" s="33">
        <f t="shared" si="25"/>
        <v>0</v>
      </c>
      <c r="P50" s="35">
        <v>0</v>
      </c>
      <c r="Q50" s="36">
        <f t="shared" si="33"/>
        <v>0</v>
      </c>
      <c r="R50" s="46">
        <v>0</v>
      </c>
      <c r="S50" s="33">
        <v>0</v>
      </c>
      <c r="T50" s="33">
        <f t="shared" si="26"/>
        <v>0</v>
      </c>
      <c r="U50" s="35">
        <v>0</v>
      </c>
      <c r="V50" s="36">
        <f t="shared" si="37"/>
        <v>0</v>
      </c>
      <c r="W50" s="12">
        <f t="shared" si="38"/>
        <v>4266.8900000000003</v>
      </c>
      <c r="X50" s="12">
        <f t="shared" si="30"/>
        <v>8240</v>
      </c>
      <c r="Y50" s="12">
        <f t="shared" si="28"/>
        <v>-3973.11</v>
      </c>
      <c r="Z50" s="13">
        <f t="shared" si="39"/>
        <v>8240</v>
      </c>
      <c r="AA50" s="14">
        <f t="shared" si="40"/>
        <v>0</v>
      </c>
    </row>
    <row r="51" spans="1:27" x14ac:dyDescent="0.25">
      <c r="A51" s="1"/>
      <c r="B51" s="1"/>
      <c r="C51" s="1"/>
      <c r="D51" s="1"/>
      <c r="E51" s="1"/>
      <c r="F51" s="1" t="s">
        <v>58</v>
      </c>
      <c r="G51" s="1"/>
      <c r="H51" s="33">
        <v>0</v>
      </c>
      <c r="I51" s="33">
        <v>2225</v>
      </c>
      <c r="J51" s="33">
        <f>ROUND((H52-I51),5)</f>
        <v>-2225</v>
      </c>
      <c r="K51" s="35">
        <v>0</v>
      </c>
      <c r="L51" s="36">
        <f t="shared" si="32"/>
        <v>-2225</v>
      </c>
      <c r="M51" s="46">
        <v>0</v>
      </c>
      <c r="N51" s="33">
        <v>0</v>
      </c>
      <c r="O51" s="33">
        <f t="shared" si="25"/>
        <v>0</v>
      </c>
      <c r="P51" s="35">
        <v>0</v>
      </c>
      <c r="Q51" s="36">
        <f t="shared" si="33"/>
        <v>0</v>
      </c>
      <c r="R51" s="46">
        <v>0</v>
      </c>
      <c r="S51" s="33">
        <v>0</v>
      </c>
      <c r="T51" s="33">
        <f t="shared" si="26"/>
        <v>0</v>
      </c>
      <c r="U51" s="35">
        <v>0</v>
      </c>
      <c r="V51" s="36">
        <f t="shared" si="37"/>
        <v>0</v>
      </c>
      <c r="W51" s="12">
        <f t="shared" si="38"/>
        <v>0</v>
      </c>
      <c r="X51" s="12">
        <f t="shared" si="30"/>
        <v>2225</v>
      </c>
      <c r="Y51" s="12">
        <f t="shared" si="28"/>
        <v>-2225</v>
      </c>
      <c r="Z51" s="13">
        <f t="shared" si="39"/>
        <v>0</v>
      </c>
      <c r="AA51" s="14">
        <f t="shared" si="40"/>
        <v>-2225</v>
      </c>
    </row>
    <row r="52" spans="1:27" x14ac:dyDescent="0.25">
      <c r="A52" s="1"/>
      <c r="B52" s="1"/>
      <c r="C52" s="1"/>
      <c r="D52" s="1"/>
      <c r="E52" s="1"/>
      <c r="F52" s="1" t="s">
        <v>59</v>
      </c>
      <c r="G52" s="1"/>
      <c r="H52" s="33"/>
      <c r="I52" s="33">
        <v>0</v>
      </c>
      <c r="J52" s="33"/>
      <c r="K52" s="35"/>
      <c r="L52" s="36">
        <f t="shared" si="32"/>
        <v>0</v>
      </c>
      <c r="M52" s="46"/>
      <c r="N52" s="33">
        <v>16200</v>
      </c>
      <c r="O52" s="33">
        <f t="shared" si="25"/>
        <v>-16200</v>
      </c>
      <c r="P52" s="35"/>
      <c r="Q52" s="36">
        <f t="shared" si="33"/>
        <v>-16200</v>
      </c>
      <c r="R52" s="46">
        <v>8100</v>
      </c>
      <c r="S52" s="33">
        <v>0</v>
      </c>
      <c r="T52" s="33">
        <f t="shared" si="26"/>
        <v>8100</v>
      </c>
      <c r="U52" s="35">
        <v>16200</v>
      </c>
      <c r="V52" s="36">
        <f t="shared" si="37"/>
        <v>16200</v>
      </c>
      <c r="W52" s="12">
        <f t="shared" si="38"/>
        <v>8100</v>
      </c>
      <c r="X52" s="12">
        <f t="shared" si="30"/>
        <v>16200</v>
      </c>
      <c r="Y52" s="12">
        <f t="shared" si="28"/>
        <v>-8100</v>
      </c>
      <c r="Z52" s="13">
        <f t="shared" si="39"/>
        <v>16200</v>
      </c>
      <c r="AA52" s="14">
        <f t="shared" si="40"/>
        <v>0</v>
      </c>
    </row>
    <row r="53" spans="1:27" x14ac:dyDescent="0.25">
      <c r="A53" s="1"/>
      <c r="B53" s="1"/>
      <c r="C53" s="1"/>
      <c r="D53" s="1"/>
      <c r="E53" s="1"/>
      <c r="F53" s="1" t="s">
        <v>60</v>
      </c>
      <c r="G53" s="1"/>
      <c r="H53" s="33"/>
      <c r="I53" s="33"/>
      <c r="J53" s="33"/>
      <c r="K53" s="35"/>
      <c r="L53" s="36">
        <f t="shared" si="32"/>
        <v>0</v>
      </c>
      <c r="M53" s="46"/>
      <c r="N53" s="33"/>
      <c r="O53" s="33"/>
      <c r="P53" s="35"/>
      <c r="Q53" s="36"/>
      <c r="R53" s="46">
        <v>0</v>
      </c>
      <c r="S53" s="33">
        <v>0</v>
      </c>
      <c r="T53" s="33">
        <f t="shared" si="26"/>
        <v>0</v>
      </c>
      <c r="U53" s="35">
        <v>0</v>
      </c>
      <c r="V53" s="36">
        <f t="shared" si="37"/>
        <v>0</v>
      </c>
      <c r="W53" s="12">
        <f t="shared" si="38"/>
        <v>0</v>
      </c>
      <c r="X53" s="12"/>
      <c r="Y53" s="12"/>
      <c r="Z53" s="13">
        <f t="shared" si="39"/>
        <v>0</v>
      </c>
      <c r="AA53" s="14"/>
    </row>
    <row r="54" spans="1:27" ht="15.75" thickBot="1" x14ac:dyDescent="0.3">
      <c r="A54" s="1"/>
      <c r="B54" s="1"/>
      <c r="C54" s="1"/>
      <c r="D54" s="1"/>
      <c r="E54" s="1"/>
      <c r="F54" s="1"/>
      <c r="G54" s="1" t="s">
        <v>61</v>
      </c>
      <c r="H54" s="15">
        <f>2943.46+430.93</f>
        <v>3374.39</v>
      </c>
      <c r="I54" s="15">
        <v>11900</v>
      </c>
      <c r="J54" s="15">
        <f>ROUND((H54-I54),5)</f>
        <v>-8525.61</v>
      </c>
      <c r="K54" s="16">
        <f>18650-1800</f>
        <v>16850</v>
      </c>
      <c r="L54" s="37">
        <f t="shared" si="32"/>
        <v>4950</v>
      </c>
      <c r="M54" s="47">
        <v>0</v>
      </c>
      <c r="N54" s="15">
        <v>0</v>
      </c>
      <c r="O54" s="15">
        <f t="shared" si="25"/>
        <v>0</v>
      </c>
      <c r="P54" s="16">
        <v>0</v>
      </c>
      <c r="Q54" s="37">
        <f t="shared" si="33"/>
        <v>0</v>
      </c>
      <c r="R54" s="47">
        <v>0</v>
      </c>
      <c r="S54" s="15">
        <v>0</v>
      </c>
      <c r="T54" s="15">
        <f t="shared" si="26"/>
        <v>0</v>
      </c>
      <c r="U54" s="16">
        <v>0</v>
      </c>
      <c r="V54" s="37">
        <f t="shared" si="37"/>
        <v>0</v>
      </c>
      <c r="W54" s="15">
        <f>R54+M54+H54</f>
        <v>3374.39</v>
      </c>
      <c r="X54" s="15">
        <f t="shared" si="30"/>
        <v>11900</v>
      </c>
      <c r="Y54" s="15">
        <f t="shared" si="28"/>
        <v>-8525.61</v>
      </c>
      <c r="Z54" s="16">
        <f t="shared" ref="Z54:Z83" si="41">ROUND(K54+P54+U54,5)</f>
        <v>16850</v>
      </c>
      <c r="AA54" s="17">
        <f t="shared" si="40"/>
        <v>4950</v>
      </c>
    </row>
    <row r="55" spans="1:27" x14ac:dyDescent="0.25">
      <c r="A55" s="1"/>
      <c r="B55" s="1"/>
      <c r="C55" s="1"/>
      <c r="D55" s="1"/>
      <c r="E55" s="1"/>
      <c r="F55" s="1" t="s">
        <v>62</v>
      </c>
      <c r="G55" s="1"/>
      <c r="H55" s="33">
        <f>ROUND(SUM(H52:H54),5)</f>
        <v>3374.39</v>
      </c>
      <c r="I55" s="33">
        <f>ROUND(SUM(I53:I54),5)</f>
        <v>11900</v>
      </c>
      <c r="J55" s="33">
        <f>ROUND((H55-I55),5)</f>
        <v>-8525.61</v>
      </c>
      <c r="K55" s="35">
        <f>ROUND(SUM(K53:K54),5)</f>
        <v>16850</v>
      </c>
      <c r="L55" s="36">
        <f>ROUND(SUM(L53:L54),5)</f>
        <v>4950</v>
      </c>
      <c r="M55" s="46">
        <f>ROUND(SUM(M53:M54),5)</f>
        <v>0</v>
      </c>
      <c r="N55" s="33">
        <f>ROUND(SUM(N53:N54),5)</f>
        <v>0</v>
      </c>
      <c r="O55" s="33">
        <f t="shared" si="25"/>
        <v>0</v>
      </c>
      <c r="P55" s="35">
        <f>ROUND(SUM(P53:P54),5)</f>
        <v>0</v>
      </c>
      <c r="Q55" s="36">
        <f>ROUND(SUM(Q53:Q54),5)</f>
        <v>0</v>
      </c>
      <c r="R55" s="46">
        <f>ROUND(SUM(R53:R54),5)</f>
        <v>0</v>
      </c>
      <c r="S55" s="33">
        <f>ROUND(SUM(S53:S54),5)</f>
        <v>0</v>
      </c>
      <c r="T55" s="33">
        <f t="shared" si="26"/>
        <v>0</v>
      </c>
      <c r="U55" s="35">
        <f>ROUND(SUM(U53:U54),5)</f>
        <v>0</v>
      </c>
      <c r="V55" s="36">
        <f>ROUND(SUM(V53:V54),5)</f>
        <v>0</v>
      </c>
      <c r="W55" s="12">
        <f>ROUND(SUM(W54),5)</f>
        <v>3374.39</v>
      </c>
      <c r="X55" s="12">
        <f t="shared" si="30"/>
        <v>11900</v>
      </c>
      <c r="Y55" s="12">
        <f t="shared" si="28"/>
        <v>-8525.61</v>
      </c>
      <c r="Z55" s="13">
        <f>ROUND(K55+P55+U55,5)</f>
        <v>16850</v>
      </c>
      <c r="AA55" s="14">
        <f>ROUND(SUM(AA53:AA54),5)</f>
        <v>4950</v>
      </c>
    </row>
    <row r="56" spans="1:27" x14ac:dyDescent="0.25">
      <c r="A56" s="1"/>
      <c r="B56" s="1"/>
      <c r="C56" s="1"/>
      <c r="D56" s="1"/>
      <c r="E56" s="1"/>
      <c r="F56" s="1" t="s">
        <v>63</v>
      </c>
      <c r="G56" s="1"/>
      <c r="H56" s="33">
        <v>991.13</v>
      </c>
      <c r="I56" s="33">
        <v>2000</v>
      </c>
      <c r="J56" s="33">
        <f>ROUND((H56-I56),5)</f>
        <v>-1008.87</v>
      </c>
      <c r="K56" s="35">
        <v>2000</v>
      </c>
      <c r="L56" s="36">
        <f t="shared" si="32"/>
        <v>0</v>
      </c>
      <c r="M56" s="46">
        <v>0</v>
      </c>
      <c r="N56" s="33">
        <v>0</v>
      </c>
      <c r="O56" s="33">
        <f t="shared" si="25"/>
        <v>0</v>
      </c>
      <c r="P56" s="35">
        <v>0</v>
      </c>
      <c r="Q56" s="36">
        <f t="shared" si="33"/>
        <v>0</v>
      </c>
      <c r="R56" s="46">
        <v>0</v>
      </c>
      <c r="S56" s="33">
        <v>0</v>
      </c>
      <c r="T56" s="33">
        <f t="shared" si="26"/>
        <v>0</v>
      </c>
      <c r="U56" s="35">
        <v>0</v>
      </c>
      <c r="V56" s="36">
        <f t="shared" ref="V56:V63" si="42">ROUND((U56-S56),5)</f>
        <v>0</v>
      </c>
      <c r="W56" s="12">
        <f>R56+M56+H56</f>
        <v>991.13</v>
      </c>
      <c r="X56" s="12">
        <f t="shared" si="30"/>
        <v>2000</v>
      </c>
      <c r="Y56" s="12">
        <f t="shared" si="28"/>
        <v>-1008.87</v>
      </c>
      <c r="Z56" s="13">
        <f t="shared" si="41"/>
        <v>2000</v>
      </c>
      <c r="AA56" s="14">
        <f t="shared" ref="AA56:AA63" si="43">ROUND((Z56-X56),5)</f>
        <v>0</v>
      </c>
    </row>
    <row r="57" spans="1:27" x14ac:dyDescent="0.25">
      <c r="A57" s="1"/>
      <c r="B57" s="1"/>
      <c r="C57" s="1"/>
      <c r="D57" s="1"/>
      <c r="E57" s="1"/>
      <c r="F57" s="1" t="s">
        <v>64</v>
      </c>
      <c r="G57" s="1"/>
      <c r="H57" s="33">
        <v>1583.75</v>
      </c>
      <c r="I57" s="33">
        <v>2390</v>
      </c>
      <c r="J57" s="33">
        <f>ROUND((H57-I57),5)</f>
        <v>-806.25</v>
      </c>
      <c r="K57" s="35">
        <v>2265</v>
      </c>
      <c r="L57" s="36">
        <f t="shared" si="32"/>
        <v>-125</v>
      </c>
      <c r="M57" s="46">
        <v>0</v>
      </c>
      <c r="N57" s="33">
        <v>0</v>
      </c>
      <c r="O57" s="33">
        <f t="shared" si="25"/>
        <v>0</v>
      </c>
      <c r="P57" s="35">
        <v>0</v>
      </c>
      <c r="Q57" s="36">
        <f t="shared" si="33"/>
        <v>0</v>
      </c>
      <c r="R57" s="46">
        <v>0</v>
      </c>
      <c r="S57" s="33">
        <v>0</v>
      </c>
      <c r="T57" s="33">
        <f t="shared" si="26"/>
        <v>0</v>
      </c>
      <c r="U57" s="35">
        <v>0</v>
      </c>
      <c r="V57" s="36">
        <f t="shared" si="42"/>
        <v>0</v>
      </c>
      <c r="W57" s="12">
        <f t="shared" ref="W57:W62" si="44">R57+M57+H57</f>
        <v>1583.75</v>
      </c>
      <c r="X57" s="12">
        <f t="shared" si="30"/>
        <v>2390</v>
      </c>
      <c r="Y57" s="12">
        <f t="shared" si="28"/>
        <v>-806.25</v>
      </c>
      <c r="Z57" s="13">
        <f t="shared" si="41"/>
        <v>2265</v>
      </c>
      <c r="AA57" s="14">
        <f t="shared" si="43"/>
        <v>-125</v>
      </c>
    </row>
    <row r="58" spans="1:27" x14ac:dyDescent="0.25">
      <c r="A58" s="1"/>
      <c r="B58" s="1"/>
      <c r="C58" s="1"/>
      <c r="D58" s="1"/>
      <c r="E58" s="1"/>
      <c r="F58" s="1" t="s">
        <v>65</v>
      </c>
      <c r="G58" s="1"/>
      <c r="H58" s="33"/>
      <c r="I58" s="33"/>
      <c r="J58" s="33"/>
      <c r="K58" s="35"/>
      <c r="L58" s="36">
        <f t="shared" si="32"/>
        <v>0</v>
      </c>
      <c r="M58" s="46"/>
      <c r="N58" s="33"/>
      <c r="O58" s="33"/>
      <c r="P58" s="35"/>
      <c r="Q58" s="36"/>
      <c r="R58" s="46"/>
      <c r="S58" s="33">
        <v>0</v>
      </c>
      <c r="T58" s="33"/>
      <c r="U58" s="35">
        <v>0</v>
      </c>
      <c r="V58" s="36">
        <f t="shared" si="42"/>
        <v>0</v>
      </c>
      <c r="W58" s="12"/>
      <c r="X58" s="12"/>
      <c r="Y58" s="12"/>
      <c r="Z58" s="13"/>
      <c r="AA58" s="14"/>
    </row>
    <row r="59" spans="1:27" x14ac:dyDescent="0.25">
      <c r="A59" s="1"/>
      <c r="B59" s="1"/>
      <c r="C59" s="1"/>
      <c r="D59" s="1"/>
      <c r="E59" s="1"/>
      <c r="F59" s="1"/>
      <c r="G59" s="1" t="s">
        <v>66</v>
      </c>
      <c r="H59" s="33">
        <v>3625</v>
      </c>
      <c r="I59" s="33">
        <v>7200</v>
      </c>
      <c r="J59" s="33">
        <f>ROUND((H60-I59),5)</f>
        <v>44800</v>
      </c>
      <c r="K59" s="35">
        <v>840</v>
      </c>
      <c r="L59" s="36">
        <f t="shared" si="32"/>
        <v>-6360</v>
      </c>
      <c r="M59" s="46">
        <v>0</v>
      </c>
      <c r="N59" s="33">
        <v>0</v>
      </c>
      <c r="O59" s="33">
        <f t="shared" si="25"/>
        <v>0</v>
      </c>
      <c r="P59" s="35">
        <v>0</v>
      </c>
      <c r="Q59" s="36">
        <f t="shared" si="33"/>
        <v>0</v>
      </c>
      <c r="R59" s="46">
        <v>0</v>
      </c>
      <c r="S59" s="33">
        <v>0</v>
      </c>
      <c r="T59" s="33">
        <f t="shared" si="26"/>
        <v>0</v>
      </c>
      <c r="U59" s="35">
        <v>0</v>
      </c>
      <c r="V59" s="36">
        <f t="shared" si="42"/>
        <v>0</v>
      </c>
      <c r="W59" s="12">
        <f t="shared" si="44"/>
        <v>3625</v>
      </c>
      <c r="X59" s="12">
        <f t="shared" si="30"/>
        <v>7200</v>
      </c>
      <c r="Y59" s="12">
        <f t="shared" si="28"/>
        <v>-3575</v>
      </c>
      <c r="Z59" s="13">
        <f t="shared" si="41"/>
        <v>840</v>
      </c>
      <c r="AA59" s="14">
        <f t="shared" si="43"/>
        <v>-6360</v>
      </c>
    </row>
    <row r="60" spans="1:27" x14ac:dyDescent="0.25">
      <c r="A60" s="1"/>
      <c r="B60" s="1"/>
      <c r="C60" s="1"/>
      <c r="D60" s="1"/>
      <c r="E60" s="1"/>
      <c r="F60" s="1"/>
      <c r="G60" s="1" t="s">
        <v>67</v>
      </c>
      <c r="H60" s="33">
        <v>52000</v>
      </c>
      <c r="I60" s="33">
        <v>78000</v>
      </c>
      <c r="J60" s="33">
        <f>ROUND((H60-I60),5)</f>
        <v>-26000</v>
      </c>
      <c r="K60" s="35">
        <v>79300</v>
      </c>
      <c r="L60" s="36">
        <f t="shared" si="32"/>
        <v>1300</v>
      </c>
      <c r="M60" s="46">
        <v>0</v>
      </c>
      <c r="N60" s="33">
        <v>0</v>
      </c>
      <c r="O60" s="33">
        <f t="shared" si="25"/>
        <v>0</v>
      </c>
      <c r="P60" s="35">
        <v>0</v>
      </c>
      <c r="Q60" s="36">
        <f t="shared" si="33"/>
        <v>0</v>
      </c>
      <c r="R60" s="46">
        <v>0</v>
      </c>
      <c r="S60" s="33">
        <v>0</v>
      </c>
      <c r="T60" s="33">
        <f t="shared" si="26"/>
        <v>0</v>
      </c>
      <c r="U60" s="35">
        <v>0</v>
      </c>
      <c r="V60" s="36">
        <f t="shared" si="42"/>
        <v>0</v>
      </c>
      <c r="W60" s="12">
        <f t="shared" si="44"/>
        <v>52000</v>
      </c>
      <c r="X60" s="12">
        <f t="shared" si="30"/>
        <v>78000</v>
      </c>
      <c r="Y60" s="12">
        <f t="shared" si="28"/>
        <v>-26000</v>
      </c>
      <c r="Z60" s="13">
        <f t="shared" si="41"/>
        <v>79300</v>
      </c>
      <c r="AA60" s="14">
        <f t="shared" si="43"/>
        <v>1300</v>
      </c>
    </row>
    <row r="61" spans="1:27" x14ac:dyDescent="0.25">
      <c r="A61" s="1"/>
      <c r="B61" s="1"/>
      <c r="C61" s="1"/>
      <c r="D61" s="1"/>
      <c r="E61" s="1"/>
      <c r="F61" s="1"/>
      <c r="G61" s="1" t="s">
        <v>68</v>
      </c>
      <c r="H61" s="33"/>
      <c r="I61" s="33">
        <v>1000</v>
      </c>
      <c r="J61" s="33">
        <f>ROUND((H61-I61),5)</f>
        <v>-1000</v>
      </c>
      <c r="K61" s="35">
        <v>500</v>
      </c>
      <c r="L61" s="36">
        <f t="shared" si="32"/>
        <v>-500</v>
      </c>
      <c r="M61" s="46">
        <v>0</v>
      </c>
      <c r="N61" s="33">
        <v>0</v>
      </c>
      <c r="O61" s="33">
        <f t="shared" si="25"/>
        <v>0</v>
      </c>
      <c r="P61" s="35">
        <v>0</v>
      </c>
      <c r="Q61" s="36">
        <f t="shared" si="33"/>
        <v>0</v>
      </c>
      <c r="R61" s="46">
        <v>0</v>
      </c>
      <c r="S61" s="33">
        <v>0</v>
      </c>
      <c r="T61" s="33">
        <f t="shared" si="26"/>
        <v>0</v>
      </c>
      <c r="U61" s="35">
        <v>0</v>
      </c>
      <c r="V61" s="36">
        <f t="shared" si="42"/>
        <v>0</v>
      </c>
      <c r="W61" s="12">
        <f t="shared" si="44"/>
        <v>0</v>
      </c>
      <c r="X61" s="12">
        <f t="shared" si="30"/>
        <v>1000</v>
      </c>
      <c r="Y61" s="12">
        <f t="shared" si="28"/>
        <v>-1000</v>
      </c>
      <c r="Z61" s="13">
        <f t="shared" si="41"/>
        <v>500</v>
      </c>
      <c r="AA61" s="14">
        <f t="shared" si="43"/>
        <v>-500</v>
      </c>
    </row>
    <row r="62" spans="1:27" x14ac:dyDescent="0.25">
      <c r="A62" s="1"/>
      <c r="B62" s="1"/>
      <c r="C62" s="1"/>
      <c r="D62" s="1"/>
      <c r="E62" s="1"/>
      <c r="F62" s="1"/>
      <c r="G62" s="1" t="s">
        <v>69</v>
      </c>
      <c r="H62" s="33">
        <v>9530.44</v>
      </c>
      <c r="I62" s="33">
        <v>17400</v>
      </c>
      <c r="J62" s="33">
        <f>ROUND((H62-I62),5)</f>
        <v>-7869.56</v>
      </c>
      <c r="K62" s="35">
        <v>19920</v>
      </c>
      <c r="L62" s="36">
        <f t="shared" si="32"/>
        <v>2520</v>
      </c>
      <c r="M62" s="46">
        <v>0</v>
      </c>
      <c r="N62" s="33">
        <v>0</v>
      </c>
      <c r="O62" s="33">
        <f t="shared" si="25"/>
        <v>0</v>
      </c>
      <c r="P62" s="35">
        <v>0</v>
      </c>
      <c r="Q62" s="36">
        <f t="shared" si="33"/>
        <v>0</v>
      </c>
      <c r="R62" s="46">
        <v>0</v>
      </c>
      <c r="S62" s="33">
        <v>0</v>
      </c>
      <c r="T62" s="33">
        <f t="shared" si="26"/>
        <v>0</v>
      </c>
      <c r="U62" s="35">
        <v>0</v>
      </c>
      <c r="V62" s="36">
        <f t="shared" si="42"/>
        <v>0</v>
      </c>
      <c r="W62" s="12">
        <f t="shared" si="44"/>
        <v>9530.44</v>
      </c>
      <c r="X62" s="12">
        <f t="shared" si="30"/>
        <v>17400</v>
      </c>
      <c r="Y62" s="12">
        <f t="shared" si="28"/>
        <v>-7869.56</v>
      </c>
      <c r="Z62" s="13">
        <f t="shared" si="41"/>
        <v>19920</v>
      </c>
      <c r="AA62" s="14">
        <f t="shared" si="43"/>
        <v>2520</v>
      </c>
    </row>
    <row r="63" spans="1:27" ht="15.75" thickBot="1" x14ac:dyDescent="0.3">
      <c r="A63" s="1"/>
      <c r="B63" s="1"/>
      <c r="C63" s="1"/>
      <c r="D63" s="1"/>
      <c r="E63" s="1"/>
      <c r="F63" s="1"/>
      <c r="G63" s="1" t="s">
        <v>70</v>
      </c>
      <c r="H63" s="15">
        <v>680</v>
      </c>
      <c r="I63" s="15">
        <v>1020</v>
      </c>
      <c r="J63" s="15">
        <f>ROUND((H63-I63),5)</f>
        <v>-340</v>
      </c>
      <c r="K63" s="16">
        <v>1020</v>
      </c>
      <c r="L63" s="37">
        <f t="shared" si="32"/>
        <v>0</v>
      </c>
      <c r="M63" s="47">
        <v>0</v>
      </c>
      <c r="N63" s="15">
        <v>0</v>
      </c>
      <c r="O63" s="15">
        <f t="shared" si="25"/>
        <v>0</v>
      </c>
      <c r="P63" s="16">
        <v>0</v>
      </c>
      <c r="Q63" s="37">
        <f t="shared" si="33"/>
        <v>0</v>
      </c>
      <c r="R63" s="47">
        <v>0</v>
      </c>
      <c r="S63" s="15">
        <v>0</v>
      </c>
      <c r="T63" s="15">
        <f t="shared" si="26"/>
        <v>0</v>
      </c>
      <c r="U63" s="16">
        <v>0</v>
      </c>
      <c r="V63" s="37">
        <f t="shared" si="42"/>
        <v>0</v>
      </c>
      <c r="W63" s="15">
        <f>R63+M63+H63</f>
        <v>680</v>
      </c>
      <c r="X63" s="15">
        <f t="shared" si="30"/>
        <v>1020</v>
      </c>
      <c r="Y63" s="15">
        <f t="shared" si="28"/>
        <v>-340</v>
      </c>
      <c r="Z63" s="16">
        <f t="shared" si="41"/>
        <v>1020</v>
      </c>
      <c r="AA63" s="17">
        <f t="shared" si="43"/>
        <v>0</v>
      </c>
    </row>
    <row r="64" spans="1:27" x14ac:dyDescent="0.25">
      <c r="A64" s="1"/>
      <c r="B64" s="1"/>
      <c r="C64" s="1"/>
      <c r="D64" s="1"/>
      <c r="E64" s="1"/>
      <c r="F64" s="1" t="s">
        <v>71</v>
      </c>
      <c r="G64" s="1"/>
      <c r="H64" s="33">
        <f>ROUND(SUM(H58:H63),5)</f>
        <v>65835.44</v>
      </c>
      <c r="I64" s="33">
        <f>ROUND(SUM(I58:I63),5)</f>
        <v>104620</v>
      </c>
      <c r="J64" s="33">
        <f>ROUND((H64-I64),5)</f>
        <v>-38784.559999999998</v>
      </c>
      <c r="K64" s="35">
        <f>ROUND(SUM(K58:K63),5)</f>
        <v>101580</v>
      </c>
      <c r="L64" s="36">
        <f>ROUND(SUM(L58:L63),5)</f>
        <v>-3040</v>
      </c>
      <c r="M64" s="46">
        <f>ROUND(SUM(M58:M63),5)</f>
        <v>0</v>
      </c>
      <c r="N64" s="33">
        <f>ROUND(SUM(N58:N63),5)</f>
        <v>0</v>
      </c>
      <c r="O64" s="33">
        <f t="shared" si="25"/>
        <v>0</v>
      </c>
      <c r="P64" s="35">
        <f>ROUND(SUM(P58:P63),5)</f>
        <v>0</v>
      </c>
      <c r="Q64" s="36">
        <f>ROUND(SUM(Q58:Q63),5)</f>
        <v>0</v>
      </c>
      <c r="R64" s="46">
        <f>ROUND(SUM(R58:R63),5)</f>
        <v>0</v>
      </c>
      <c r="S64" s="33">
        <v>0</v>
      </c>
      <c r="T64" s="33">
        <f t="shared" si="26"/>
        <v>0</v>
      </c>
      <c r="U64" s="35"/>
      <c r="V64" s="36">
        <f>ROUND(SUM(V58:V63),5)</f>
        <v>0</v>
      </c>
      <c r="W64" s="12">
        <f>ROUND(SUM(W59:W63),5)</f>
        <v>65835.44</v>
      </c>
      <c r="X64" s="12">
        <f t="shared" si="30"/>
        <v>104620</v>
      </c>
      <c r="Y64" s="12">
        <f t="shared" si="28"/>
        <v>-38784.559999999998</v>
      </c>
      <c r="Z64" s="13">
        <f>ROUND(K64+P64+U64,5)</f>
        <v>101580</v>
      </c>
      <c r="AA64" s="14">
        <f>ROUND(SUM(AA58:AA63),5)</f>
        <v>-3040</v>
      </c>
    </row>
    <row r="65" spans="1:27" x14ac:dyDescent="0.25">
      <c r="A65" s="1"/>
      <c r="B65" s="1"/>
      <c r="C65" s="1"/>
      <c r="D65" s="1"/>
      <c r="E65" s="1"/>
      <c r="F65" s="1" t="s">
        <v>72</v>
      </c>
      <c r="G65" s="1"/>
      <c r="H65" s="33">
        <v>0</v>
      </c>
      <c r="I65" s="33">
        <v>0</v>
      </c>
      <c r="J65" s="33">
        <f>ROUND((H68-I65),5)</f>
        <v>0</v>
      </c>
      <c r="K65" s="35">
        <v>0</v>
      </c>
      <c r="L65" s="36">
        <f t="shared" si="32"/>
        <v>0</v>
      </c>
      <c r="M65" s="46">
        <v>69.41</v>
      </c>
      <c r="N65" s="33">
        <v>200</v>
      </c>
      <c r="O65" s="33">
        <f t="shared" si="25"/>
        <v>-130.59</v>
      </c>
      <c r="P65" s="35">
        <v>200</v>
      </c>
      <c r="Q65" s="36">
        <f t="shared" si="33"/>
        <v>0</v>
      </c>
      <c r="R65" s="46">
        <v>0</v>
      </c>
      <c r="S65" s="33">
        <v>0</v>
      </c>
      <c r="T65" s="33">
        <f t="shared" si="26"/>
        <v>0</v>
      </c>
      <c r="U65" s="35">
        <v>0</v>
      </c>
      <c r="V65" s="36">
        <f t="shared" ref="V65:V72" si="45">ROUND((U65-S65),5)</f>
        <v>0</v>
      </c>
      <c r="W65" s="12">
        <f>R65+M65+H65</f>
        <v>69.41</v>
      </c>
      <c r="X65" s="12">
        <f t="shared" si="30"/>
        <v>200</v>
      </c>
      <c r="Y65" s="12">
        <f t="shared" si="28"/>
        <v>-130.59</v>
      </c>
      <c r="Z65" s="13">
        <f t="shared" si="41"/>
        <v>200</v>
      </c>
      <c r="AA65" s="14">
        <f t="shared" ref="AA65:AA72" si="46">ROUND((Z65-X65),5)</f>
        <v>0</v>
      </c>
    </row>
    <row r="66" spans="1:27" x14ac:dyDescent="0.25">
      <c r="A66" s="1"/>
      <c r="B66" s="1"/>
      <c r="C66" s="1"/>
      <c r="D66" s="1"/>
      <c r="E66" s="1"/>
      <c r="F66" s="1" t="s">
        <v>73</v>
      </c>
      <c r="G66" s="1"/>
      <c r="H66" s="33">
        <v>2391.3200000000002</v>
      </c>
      <c r="I66" s="33">
        <v>13300</v>
      </c>
      <c r="J66" s="33">
        <f>ROUND((H66-I66),5)</f>
        <v>-10908.68</v>
      </c>
      <c r="K66" s="35">
        <f>7800+1400</f>
        <v>9200</v>
      </c>
      <c r="L66" s="36">
        <f t="shared" si="32"/>
        <v>-4100</v>
      </c>
      <c r="M66" s="46">
        <v>0</v>
      </c>
      <c r="N66" s="33">
        <v>70</v>
      </c>
      <c r="O66" s="33">
        <f t="shared" si="25"/>
        <v>-70</v>
      </c>
      <c r="P66" s="35">
        <v>100</v>
      </c>
      <c r="Q66" s="36">
        <f t="shared" si="33"/>
        <v>30</v>
      </c>
      <c r="R66" s="46">
        <v>0</v>
      </c>
      <c r="S66" s="33">
        <v>0</v>
      </c>
      <c r="T66" s="33">
        <f t="shared" si="26"/>
        <v>0</v>
      </c>
      <c r="U66" s="35">
        <v>0</v>
      </c>
      <c r="V66" s="36">
        <f t="shared" si="45"/>
        <v>0</v>
      </c>
      <c r="W66" s="12">
        <f t="shared" ref="W66:W72" si="47">R66+M66+H66</f>
        <v>2391.3200000000002</v>
      </c>
      <c r="X66" s="12">
        <f t="shared" si="30"/>
        <v>13370</v>
      </c>
      <c r="Y66" s="12">
        <f t="shared" si="28"/>
        <v>-10978.68</v>
      </c>
      <c r="Z66" s="13">
        <f t="shared" si="41"/>
        <v>9300</v>
      </c>
      <c r="AA66" s="14">
        <f t="shared" si="46"/>
        <v>-4070</v>
      </c>
    </row>
    <row r="67" spans="1:27" x14ac:dyDescent="0.25">
      <c r="A67" s="1"/>
      <c r="B67" s="1"/>
      <c r="C67" s="1"/>
      <c r="D67" s="1"/>
      <c r="E67" s="1"/>
      <c r="F67" s="1" t="s">
        <v>74</v>
      </c>
      <c r="G67" s="1"/>
      <c r="H67" s="33">
        <v>23302.400000000001</v>
      </c>
      <c r="I67" s="33">
        <v>37741</v>
      </c>
      <c r="J67" s="33">
        <f>ROUND((H67-I67),5)</f>
        <v>-14438.6</v>
      </c>
      <c r="K67" s="35">
        <v>44630</v>
      </c>
      <c r="L67" s="36">
        <f t="shared" si="32"/>
        <v>6889</v>
      </c>
      <c r="M67" s="46">
        <v>0</v>
      </c>
      <c r="N67" s="33">
        <v>0</v>
      </c>
      <c r="O67" s="33">
        <f t="shared" si="25"/>
        <v>0</v>
      </c>
      <c r="P67" s="35"/>
      <c r="Q67" s="36">
        <f t="shared" si="33"/>
        <v>0</v>
      </c>
      <c r="R67" s="46">
        <v>0</v>
      </c>
      <c r="S67" s="33">
        <v>0</v>
      </c>
      <c r="T67" s="33">
        <f t="shared" si="26"/>
        <v>0</v>
      </c>
      <c r="U67" s="35">
        <v>0</v>
      </c>
      <c r="V67" s="36">
        <f t="shared" si="45"/>
        <v>0</v>
      </c>
      <c r="W67" s="12">
        <f t="shared" si="47"/>
        <v>23302.400000000001</v>
      </c>
      <c r="X67" s="12">
        <f t="shared" si="30"/>
        <v>37741</v>
      </c>
      <c r="Y67" s="12">
        <f t="shared" si="28"/>
        <v>-14438.6</v>
      </c>
      <c r="Z67" s="13">
        <f t="shared" si="41"/>
        <v>44630</v>
      </c>
      <c r="AA67" s="14">
        <f t="shared" si="46"/>
        <v>6889</v>
      </c>
    </row>
    <row r="68" spans="1:27" x14ac:dyDescent="0.25">
      <c r="A68" s="1"/>
      <c r="B68" s="1"/>
      <c r="C68" s="1"/>
      <c r="D68" s="1"/>
      <c r="E68" s="1"/>
      <c r="F68" s="1" t="s">
        <v>75</v>
      </c>
      <c r="G68" s="1"/>
      <c r="H68" s="33"/>
      <c r="I68" s="33"/>
      <c r="J68" s="33"/>
      <c r="K68" s="35"/>
      <c r="L68" s="36">
        <f t="shared" si="32"/>
        <v>0</v>
      </c>
      <c r="M68" s="46"/>
      <c r="N68" s="33"/>
      <c r="O68" s="33"/>
      <c r="P68" s="35"/>
      <c r="Q68" s="36"/>
      <c r="R68" s="46"/>
      <c r="S68" s="33">
        <v>0</v>
      </c>
      <c r="T68" s="33"/>
      <c r="U68" s="35">
        <v>0</v>
      </c>
      <c r="V68" s="36">
        <f t="shared" si="45"/>
        <v>0</v>
      </c>
      <c r="W68" s="12"/>
      <c r="X68" s="12"/>
      <c r="Y68" s="12"/>
      <c r="Z68" s="13"/>
      <c r="AA68" s="14"/>
    </row>
    <row r="69" spans="1:27" x14ac:dyDescent="0.25">
      <c r="A69" s="1"/>
      <c r="B69" s="1"/>
      <c r="C69" s="1"/>
      <c r="D69" s="1"/>
      <c r="E69" s="1"/>
      <c r="F69" s="1"/>
      <c r="G69" s="1" t="s">
        <v>76</v>
      </c>
      <c r="H69" s="33">
        <f>1184.6</f>
        <v>1184.5999999999999</v>
      </c>
      <c r="I69" s="33">
        <v>1440</v>
      </c>
      <c r="J69" s="33">
        <f>ROUND((H69-I69),5)</f>
        <v>-255.4</v>
      </c>
      <c r="K69" s="35">
        <v>1440</v>
      </c>
      <c r="L69" s="36">
        <f t="shared" si="32"/>
        <v>0</v>
      </c>
      <c r="M69" s="46">
        <v>0</v>
      </c>
      <c r="N69" s="33">
        <v>0</v>
      </c>
      <c r="O69" s="33">
        <f t="shared" si="25"/>
        <v>0</v>
      </c>
      <c r="P69" s="35">
        <v>0</v>
      </c>
      <c r="Q69" s="36">
        <f t="shared" si="33"/>
        <v>0</v>
      </c>
      <c r="R69" s="46">
        <v>0</v>
      </c>
      <c r="S69" s="33">
        <v>0</v>
      </c>
      <c r="T69" s="33">
        <f t="shared" si="26"/>
        <v>0</v>
      </c>
      <c r="U69" s="35">
        <v>0</v>
      </c>
      <c r="V69" s="36">
        <f t="shared" si="45"/>
        <v>0</v>
      </c>
      <c r="W69" s="12">
        <f t="shared" si="47"/>
        <v>1184.5999999999999</v>
      </c>
      <c r="X69" s="12">
        <f t="shared" si="30"/>
        <v>1440</v>
      </c>
      <c r="Y69" s="12">
        <f t="shared" si="28"/>
        <v>-255.4</v>
      </c>
      <c r="Z69" s="13">
        <f t="shared" si="41"/>
        <v>1440</v>
      </c>
      <c r="AA69" s="14">
        <f t="shared" si="46"/>
        <v>0</v>
      </c>
    </row>
    <row r="70" spans="1:27" x14ac:dyDescent="0.25">
      <c r="A70" s="1"/>
      <c r="B70" s="1"/>
      <c r="C70" s="1"/>
      <c r="D70" s="1"/>
      <c r="E70" s="1"/>
      <c r="F70" s="1"/>
      <c r="G70" s="1" t="s">
        <v>77</v>
      </c>
      <c r="H70" s="33">
        <v>19545.650000000001</v>
      </c>
      <c r="I70" s="33">
        <v>27006</v>
      </c>
      <c r="J70" s="33">
        <f>ROUND((H70-I70),5)</f>
        <v>-7460.35</v>
      </c>
      <c r="K70" s="35">
        <v>27710</v>
      </c>
      <c r="L70" s="36">
        <f t="shared" si="32"/>
        <v>704</v>
      </c>
      <c r="M70" s="46">
        <v>0</v>
      </c>
      <c r="N70" s="33">
        <v>0</v>
      </c>
      <c r="O70" s="33">
        <f t="shared" si="25"/>
        <v>0</v>
      </c>
      <c r="P70" s="35">
        <v>0</v>
      </c>
      <c r="Q70" s="36">
        <f t="shared" si="33"/>
        <v>0</v>
      </c>
      <c r="R70" s="46">
        <v>0</v>
      </c>
      <c r="S70" s="33">
        <v>0</v>
      </c>
      <c r="T70" s="33">
        <f t="shared" si="26"/>
        <v>0</v>
      </c>
      <c r="U70" s="35">
        <v>0</v>
      </c>
      <c r="V70" s="36">
        <f t="shared" si="45"/>
        <v>0</v>
      </c>
      <c r="W70" s="12">
        <f t="shared" si="47"/>
        <v>19545.650000000001</v>
      </c>
      <c r="X70" s="12">
        <f t="shared" si="30"/>
        <v>27006</v>
      </c>
      <c r="Y70" s="12">
        <f t="shared" si="28"/>
        <v>-7460.35</v>
      </c>
      <c r="Z70" s="13">
        <f t="shared" si="41"/>
        <v>27710</v>
      </c>
      <c r="AA70" s="14">
        <f t="shared" si="46"/>
        <v>704</v>
      </c>
    </row>
    <row r="71" spans="1:27" x14ac:dyDescent="0.25">
      <c r="A71" s="1"/>
      <c r="B71" s="1"/>
      <c r="C71" s="1"/>
      <c r="D71" s="1"/>
      <c r="E71" s="1"/>
      <c r="F71" s="1"/>
      <c r="G71" s="1" t="s">
        <v>78</v>
      </c>
      <c r="H71" s="33">
        <v>226389.59</v>
      </c>
      <c r="I71" s="33">
        <v>345800</v>
      </c>
      <c r="J71" s="33">
        <f>ROUND((H71-I71),5)</f>
        <v>-119410.41</v>
      </c>
      <c r="K71" s="35">
        <v>355000</v>
      </c>
      <c r="L71" s="36">
        <f t="shared" si="32"/>
        <v>9200</v>
      </c>
      <c r="M71" s="46">
        <v>0</v>
      </c>
      <c r="N71" s="33">
        <v>0</v>
      </c>
      <c r="O71" s="33">
        <f t="shared" si="25"/>
        <v>0</v>
      </c>
      <c r="P71" s="35">
        <v>0</v>
      </c>
      <c r="Q71" s="36">
        <f t="shared" si="33"/>
        <v>0</v>
      </c>
      <c r="R71" s="46">
        <v>0</v>
      </c>
      <c r="S71" s="33">
        <v>0</v>
      </c>
      <c r="T71" s="33">
        <f t="shared" si="26"/>
        <v>0</v>
      </c>
      <c r="U71" s="35">
        <v>0</v>
      </c>
      <c r="V71" s="36">
        <f t="shared" si="45"/>
        <v>0</v>
      </c>
      <c r="W71" s="12">
        <f t="shared" si="47"/>
        <v>226389.59</v>
      </c>
      <c r="X71" s="12">
        <f t="shared" si="30"/>
        <v>345800</v>
      </c>
      <c r="Y71" s="12">
        <f t="shared" si="28"/>
        <v>-119410.41</v>
      </c>
      <c r="Z71" s="13">
        <f t="shared" si="41"/>
        <v>355000</v>
      </c>
      <c r="AA71" s="14">
        <f t="shared" si="46"/>
        <v>9200</v>
      </c>
    </row>
    <row r="72" spans="1:27" ht="15.75" thickBot="1" x14ac:dyDescent="0.3">
      <c r="A72" s="1"/>
      <c r="B72" s="1"/>
      <c r="C72" s="1"/>
      <c r="D72" s="1"/>
      <c r="E72" s="1"/>
      <c r="F72" s="1"/>
      <c r="G72" s="1" t="s">
        <v>79</v>
      </c>
      <c r="H72" s="15"/>
      <c r="I72" s="15"/>
      <c r="J72" s="15"/>
      <c r="K72" s="16"/>
      <c r="L72" s="37">
        <f t="shared" si="32"/>
        <v>0</v>
      </c>
      <c r="M72" s="47">
        <v>0</v>
      </c>
      <c r="N72" s="15">
        <v>0</v>
      </c>
      <c r="O72" s="15">
        <f t="shared" si="25"/>
        <v>0</v>
      </c>
      <c r="P72" s="16">
        <v>0</v>
      </c>
      <c r="Q72" s="37">
        <f t="shared" si="33"/>
        <v>0</v>
      </c>
      <c r="R72" s="47">
        <v>0</v>
      </c>
      <c r="S72" s="15">
        <v>0</v>
      </c>
      <c r="T72" s="15">
        <f t="shared" si="26"/>
        <v>0</v>
      </c>
      <c r="U72" s="16">
        <v>0</v>
      </c>
      <c r="V72" s="37">
        <f t="shared" si="45"/>
        <v>0</v>
      </c>
      <c r="W72" s="15">
        <f t="shared" si="47"/>
        <v>0</v>
      </c>
      <c r="X72" s="15">
        <f t="shared" si="30"/>
        <v>0</v>
      </c>
      <c r="Y72" s="15">
        <f t="shared" si="28"/>
        <v>0</v>
      </c>
      <c r="Z72" s="16">
        <f t="shared" si="41"/>
        <v>0</v>
      </c>
      <c r="AA72" s="17">
        <f t="shared" si="46"/>
        <v>0</v>
      </c>
    </row>
    <row r="73" spans="1:27" x14ac:dyDescent="0.25">
      <c r="A73" s="1"/>
      <c r="B73" s="1"/>
      <c r="C73" s="1"/>
      <c r="D73" s="1"/>
      <c r="E73" s="1"/>
      <c r="F73" s="1" t="s">
        <v>80</v>
      </c>
      <c r="G73" s="1"/>
      <c r="H73" s="33">
        <f>ROUND(SUM(H68:H72),5)</f>
        <v>247119.84</v>
      </c>
      <c r="I73" s="33">
        <f>ROUND(SUM(I68:I72),5)</f>
        <v>374246</v>
      </c>
      <c r="J73" s="33">
        <f>ROUND((H73-I73),5)</f>
        <v>-127126.16</v>
      </c>
      <c r="K73" s="35">
        <f>ROUND(SUM(K68:K72),5)</f>
        <v>384150</v>
      </c>
      <c r="L73" s="36">
        <f>ROUND(SUM(L68:L72),5)</f>
        <v>9904</v>
      </c>
      <c r="M73" s="46">
        <f>ROUND(SUM(M68:M72),5)</f>
        <v>0</v>
      </c>
      <c r="N73" s="33">
        <f>ROUND(SUM(N68:N72),5)</f>
        <v>0</v>
      </c>
      <c r="O73" s="33">
        <f t="shared" si="25"/>
        <v>0</v>
      </c>
      <c r="P73" s="35">
        <f>ROUND(SUM(P68:P72),5)</f>
        <v>0</v>
      </c>
      <c r="Q73" s="36">
        <f>ROUND(SUM(Q68:Q72),5)</f>
        <v>0</v>
      </c>
      <c r="R73" s="46">
        <f>ROUND(SUM(R68:R72),5)</f>
        <v>0</v>
      </c>
      <c r="S73" s="33">
        <f>ROUND(SUM(S68:S72),5)</f>
        <v>0</v>
      </c>
      <c r="T73" s="33">
        <f t="shared" si="26"/>
        <v>0</v>
      </c>
      <c r="U73" s="35">
        <f>ROUND(SUM(U68:U72),5)</f>
        <v>0</v>
      </c>
      <c r="V73" s="36">
        <f>ROUND(SUM(V68:V72),5)</f>
        <v>0</v>
      </c>
      <c r="W73" s="33">
        <f>ROUND(SUM(W68:W72),5)</f>
        <v>247119.84</v>
      </c>
      <c r="X73" s="12">
        <f t="shared" si="30"/>
        <v>374246</v>
      </c>
      <c r="Y73" s="12">
        <f t="shared" si="28"/>
        <v>-127126.16</v>
      </c>
      <c r="Z73" s="13">
        <f>ROUND(K73+P73+U73,5)</f>
        <v>384150</v>
      </c>
      <c r="AA73" s="14">
        <f>ROUND(SUM(AA68:AA72),5)</f>
        <v>9904</v>
      </c>
    </row>
    <row r="74" spans="1:27" x14ac:dyDescent="0.25">
      <c r="A74" s="1"/>
      <c r="B74" s="1"/>
      <c r="C74" s="1"/>
      <c r="D74" s="1"/>
      <c r="E74" s="1"/>
      <c r="F74" s="1" t="s">
        <v>81</v>
      </c>
      <c r="G74" s="1"/>
      <c r="H74" s="33">
        <v>69.52</v>
      </c>
      <c r="I74" s="33">
        <v>180</v>
      </c>
      <c r="J74" s="33">
        <f>ROUND((H74-I74),5)</f>
        <v>-110.48</v>
      </c>
      <c r="K74" s="35">
        <v>180</v>
      </c>
      <c r="L74" s="36">
        <f t="shared" si="32"/>
        <v>0</v>
      </c>
      <c r="M74" s="46">
        <v>67.319999999999993</v>
      </c>
      <c r="N74" s="33">
        <v>250</v>
      </c>
      <c r="O74" s="33">
        <f>ROUND((M74-N74),5)</f>
        <v>-182.68</v>
      </c>
      <c r="P74" s="35">
        <v>250</v>
      </c>
      <c r="Q74" s="36">
        <f t="shared" si="33"/>
        <v>0</v>
      </c>
      <c r="R74" s="46">
        <v>0</v>
      </c>
      <c r="S74" s="33">
        <v>0</v>
      </c>
      <c r="T74" s="33">
        <f t="shared" si="26"/>
        <v>0</v>
      </c>
      <c r="U74" s="35">
        <v>0</v>
      </c>
      <c r="V74" s="36">
        <f t="shared" ref="V74:V80" si="48">ROUND((U74-S74),5)</f>
        <v>0</v>
      </c>
      <c r="W74" s="12">
        <f>R74+M74+H74</f>
        <v>136.83999999999997</v>
      </c>
      <c r="X74" s="12">
        <f t="shared" si="30"/>
        <v>430</v>
      </c>
      <c r="Y74" s="12">
        <f t="shared" si="28"/>
        <v>-293.16000000000003</v>
      </c>
      <c r="Z74" s="13">
        <f t="shared" si="41"/>
        <v>430</v>
      </c>
      <c r="AA74" s="14">
        <f t="shared" ref="AA74:AA80" si="49">ROUND((Z74-X74),5)</f>
        <v>0</v>
      </c>
    </row>
    <row r="75" spans="1:27" x14ac:dyDescent="0.25">
      <c r="A75" s="1"/>
      <c r="B75" s="1"/>
      <c r="C75" s="1"/>
      <c r="D75" s="1"/>
      <c r="E75" s="1"/>
      <c r="F75" s="1" t="s">
        <v>82</v>
      </c>
      <c r="G75" s="1"/>
      <c r="H75" s="33">
        <v>0</v>
      </c>
      <c r="I75" s="33">
        <v>10921</v>
      </c>
      <c r="J75" s="33">
        <f>ROUND((H75-I75),5)</f>
        <v>-10921</v>
      </c>
      <c r="K75" s="35">
        <f>12010+200</f>
        <v>12210</v>
      </c>
      <c r="L75" s="36">
        <f t="shared" si="32"/>
        <v>1289</v>
      </c>
      <c r="M75" s="46">
        <v>0</v>
      </c>
      <c r="N75" s="33">
        <v>0</v>
      </c>
      <c r="O75" s="33">
        <f t="shared" si="25"/>
        <v>0</v>
      </c>
      <c r="P75" s="35">
        <v>0</v>
      </c>
      <c r="Q75" s="36">
        <f t="shared" si="33"/>
        <v>0</v>
      </c>
      <c r="R75" s="46">
        <v>0</v>
      </c>
      <c r="S75" s="33">
        <v>0</v>
      </c>
      <c r="T75" s="33">
        <f t="shared" si="26"/>
        <v>0</v>
      </c>
      <c r="U75" s="35">
        <v>0</v>
      </c>
      <c r="V75" s="36">
        <f t="shared" si="48"/>
        <v>0</v>
      </c>
      <c r="W75" s="12">
        <f t="shared" ref="W75:W80" si="50">R75+M75+H75</f>
        <v>0</v>
      </c>
      <c r="X75" s="12">
        <f t="shared" si="30"/>
        <v>10921</v>
      </c>
      <c r="Y75" s="12"/>
      <c r="Z75" s="13">
        <f t="shared" si="41"/>
        <v>12210</v>
      </c>
      <c r="AA75" s="14">
        <f t="shared" si="49"/>
        <v>1289</v>
      </c>
    </row>
    <row r="76" spans="1:27" ht="16.149999999999999" customHeight="1" x14ac:dyDescent="0.25">
      <c r="A76" s="1"/>
      <c r="B76" s="1"/>
      <c r="C76" s="1"/>
      <c r="D76" s="1"/>
      <c r="E76" s="1"/>
      <c r="F76" s="1" t="s">
        <v>83</v>
      </c>
      <c r="G76" s="1"/>
      <c r="H76" s="33">
        <v>520</v>
      </c>
      <c r="I76" s="33">
        <v>200</v>
      </c>
      <c r="J76" s="33">
        <f>ROUND((H76-I76),5)</f>
        <v>320</v>
      </c>
      <c r="K76" s="35">
        <v>0</v>
      </c>
      <c r="L76" s="36">
        <f t="shared" si="32"/>
        <v>-200</v>
      </c>
      <c r="M76" s="46">
        <v>0</v>
      </c>
      <c r="N76" s="33">
        <v>0</v>
      </c>
      <c r="O76" s="33">
        <f t="shared" si="25"/>
        <v>0</v>
      </c>
      <c r="P76" s="35">
        <v>0</v>
      </c>
      <c r="Q76" s="36">
        <f t="shared" si="33"/>
        <v>0</v>
      </c>
      <c r="R76" s="46">
        <v>0</v>
      </c>
      <c r="S76" s="33">
        <v>0</v>
      </c>
      <c r="T76" s="33">
        <f t="shared" si="26"/>
        <v>0</v>
      </c>
      <c r="U76" s="35">
        <v>0</v>
      </c>
      <c r="V76" s="36">
        <f t="shared" si="48"/>
        <v>0</v>
      </c>
      <c r="W76" s="12">
        <f t="shared" si="50"/>
        <v>520</v>
      </c>
      <c r="X76" s="12">
        <f t="shared" si="30"/>
        <v>200</v>
      </c>
      <c r="Y76" s="12">
        <f t="shared" si="28"/>
        <v>320</v>
      </c>
      <c r="Z76" s="13">
        <f t="shared" si="41"/>
        <v>0</v>
      </c>
      <c r="AA76" s="14">
        <f t="shared" si="49"/>
        <v>-200</v>
      </c>
    </row>
    <row r="77" spans="1:27" x14ac:dyDescent="0.25">
      <c r="A77" s="1"/>
      <c r="B77" s="1"/>
      <c r="C77" s="1"/>
      <c r="D77" s="1"/>
      <c r="E77" s="1"/>
      <c r="F77" s="1" t="s">
        <v>84</v>
      </c>
      <c r="G77" s="1"/>
      <c r="H77" s="33"/>
      <c r="I77" s="33"/>
      <c r="J77" s="33"/>
      <c r="K77" s="35"/>
      <c r="L77" s="36">
        <f t="shared" si="32"/>
        <v>0</v>
      </c>
      <c r="M77" s="46">
        <v>0</v>
      </c>
      <c r="N77" s="33">
        <v>0</v>
      </c>
      <c r="O77" s="33">
        <f t="shared" si="25"/>
        <v>0</v>
      </c>
      <c r="P77" s="35">
        <v>0</v>
      </c>
      <c r="Q77" s="36"/>
      <c r="R77" s="46">
        <v>0</v>
      </c>
      <c r="S77" s="33">
        <v>0</v>
      </c>
      <c r="T77" s="33">
        <f t="shared" si="26"/>
        <v>0</v>
      </c>
      <c r="U77" s="35">
        <v>0</v>
      </c>
      <c r="V77" s="36">
        <f t="shared" si="48"/>
        <v>0</v>
      </c>
      <c r="W77" s="12"/>
      <c r="X77" s="12"/>
      <c r="Y77" s="12"/>
      <c r="Z77" s="13"/>
      <c r="AA77" s="14"/>
    </row>
    <row r="78" spans="1:27" x14ac:dyDescent="0.25">
      <c r="A78" s="1"/>
      <c r="B78" s="1"/>
      <c r="C78" s="1"/>
      <c r="D78" s="1"/>
      <c r="E78" s="1"/>
      <c r="F78" s="1"/>
      <c r="G78" s="1" t="s">
        <v>85</v>
      </c>
      <c r="H78" s="33">
        <v>208.79</v>
      </c>
      <c r="I78" s="33">
        <v>420</v>
      </c>
      <c r="J78" s="33">
        <f t="shared" ref="J78:J86" si="51">ROUND((H78-I78),5)</f>
        <v>-211.21</v>
      </c>
      <c r="K78" s="35">
        <v>300</v>
      </c>
      <c r="L78" s="36">
        <f t="shared" si="32"/>
        <v>-120</v>
      </c>
      <c r="M78" s="46">
        <v>0</v>
      </c>
      <c r="N78" s="33">
        <v>0</v>
      </c>
      <c r="O78" s="33">
        <f t="shared" si="25"/>
        <v>0</v>
      </c>
      <c r="P78" s="35">
        <v>0</v>
      </c>
      <c r="Q78" s="36">
        <f t="shared" si="33"/>
        <v>0</v>
      </c>
      <c r="R78" s="46">
        <v>0</v>
      </c>
      <c r="S78" s="33">
        <v>0</v>
      </c>
      <c r="T78" s="33">
        <f t="shared" si="26"/>
        <v>0</v>
      </c>
      <c r="U78" s="35">
        <v>0</v>
      </c>
      <c r="V78" s="36">
        <f t="shared" si="48"/>
        <v>0</v>
      </c>
      <c r="W78" s="12">
        <f t="shared" si="50"/>
        <v>208.79</v>
      </c>
      <c r="X78" s="12">
        <f t="shared" si="30"/>
        <v>420</v>
      </c>
      <c r="Y78" s="12">
        <f t="shared" si="28"/>
        <v>-211.21</v>
      </c>
      <c r="Z78" s="13">
        <f t="shared" si="41"/>
        <v>300</v>
      </c>
      <c r="AA78" s="14">
        <f t="shared" si="49"/>
        <v>-120</v>
      </c>
    </row>
    <row r="79" spans="1:27" x14ac:dyDescent="0.25">
      <c r="A79" s="1"/>
      <c r="B79" s="1"/>
      <c r="C79" s="1"/>
      <c r="D79" s="1"/>
      <c r="E79" s="1"/>
      <c r="F79" s="1"/>
      <c r="G79" s="1" t="s">
        <v>86</v>
      </c>
      <c r="H79" s="33">
        <v>421.71</v>
      </c>
      <c r="I79" s="33">
        <v>5500</v>
      </c>
      <c r="J79" s="33">
        <f t="shared" si="51"/>
        <v>-5078.29</v>
      </c>
      <c r="K79" s="35">
        <v>1200</v>
      </c>
      <c r="L79" s="36">
        <f t="shared" si="32"/>
        <v>-4300</v>
      </c>
      <c r="M79" s="46">
        <v>0</v>
      </c>
      <c r="N79" s="33">
        <v>0</v>
      </c>
      <c r="O79" s="33">
        <f t="shared" si="25"/>
        <v>0</v>
      </c>
      <c r="P79" s="35">
        <v>0</v>
      </c>
      <c r="Q79" s="36">
        <f t="shared" si="33"/>
        <v>0</v>
      </c>
      <c r="R79" s="46">
        <v>0</v>
      </c>
      <c r="S79" s="33">
        <v>0</v>
      </c>
      <c r="T79" s="33">
        <f t="shared" si="26"/>
        <v>0</v>
      </c>
      <c r="U79" s="35">
        <v>0</v>
      </c>
      <c r="V79" s="36">
        <f t="shared" si="48"/>
        <v>0</v>
      </c>
      <c r="W79" s="12">
        <f t="shared" si="50"/>
        <v>421.71</v>
      </c>
      <c r="X79" s="12">
        <f t="shared" si="30"/>
        <v>5500</v>
      </c>
      <c r="Y79" s="12">
        <f t="shared" si="28"/>
        <v>-5078.29</v>
      </c>
      <c r="Z79" s="13">
        <f t="shared" si="41"/>
        <v>1200</v>
      </c>
      <c r="AA79" s="14">
        <f t="shared" si="49"/>
        <v>-4300</v>
      </c>
    </row>
    <row r="80" spans="1:27" ht="15.75" thickBot="1" x14ac:dyDescent="0.3">
      <c r="A80" s="1"/>
      <c r="B80" s="1"/>
      <c r="C80" s="1"/>
      <c r="D80" s="1"/>
      <c r="E80" s="1"/>
      <c r="F80" s="1"/>
      <c r="G80" s="1" t="s">
        <v>87</v>
      </c>
      <c r="H80" s="15">
        <v>0</v>
      </c>
      <c r="I80" s="15">
        <v>1000</v>
      </c>
      <c r="J80" s="15">
        <f t="shared" si="51"/>
        <v>-1000</v>
      </c>
      <c r="K80" s="16">
        <v>400</v>
      </c>
      <c r="L80" s="37">
        <f t="shared" si="32"/>
        <v>-600</v>
      </c>
      <c r="M80" s="47">
        <v>0</v>
      </c>
      <c r="N80" s="15">
        <v>0</v>
      </c>
      <c r="O80" s="15">
        <f t="shared" si="25"/>
        <v>0</v>
      </c>
      <c r="P80" s="16">
        <v>0</v>
      </c>
      <c r="Q80" s="37">
        <f t="shared" si="33"/>
        <v>0</v>
      </c>
      <c r="R80" s="47">
        <v>0</v>
      </c>
      <c r="S80" s="15">
        <v>0</v>
      </c>
      <c r="T80" s="15">
        <f t="shared" si="26"/>
        <v>0</v>
      </c>
      <c r="U80" s="16">
        <v>0</v>
      </c>
      <c r="V80" s="37">
        <f t="shared" si="48"/>
        <v>0</v>
      </c>
      <c r="W80" s="15">
        <f t="shared" si="50"/>
        <v>0</v>
      </c>
      <c r="X80" s="15">
        <f t="shared" si="30"/>
        <v>1000</v>
      </c>
      <c r="Y80" s="15">
        <f t="shared" si="28"/>
        <v>-1000</v>
      </c>
      <c r="Z80" s="16">
        <f t="shared" si="41"/>
        <v>400</v>
      </c>
      <c r="AA80" s="17">
        <f t="shared" si="49"/>
        <v>-600</v>
      </c>
    </row>
    <row r="81" spans="1:27" x14ac:dyDescent="0.25">
      <c r="A81" s="1"/>
      <c r="B81" s="1"/>
      <c r="C81" s="1"/>
      <c r="D81" s="1"/>
      <c r="E81" s="1"/>
      <c r="F81" s="1" t="s">
        <v>88</v>
      </c>
      <c r="G81" s="1"/>
      <c r="H81" s="33">
        <f>ROUND(SUM(H77:H79),5)</f>
        <v>630.5</v>
      </c>
      <c r="I81" s="33">
        <f>ROUND(SUM(I77:I80),5)</f>
        <v>6920</v>
      </c>
      <c r="J81" s="33">
        <f t="shared" si="51"/>
        <v>-6289.5</v>
      </c>
      <c r="K81" s="35">
        <f>ROUND(SUM(K77:K80),5)</f>
        <v>1900</v>
      </c>
      <c r="L81" s="36">
        <f>ROUND(SUM(L77:L80),5)</f>
        <v>-5020</v>
      </c>
      <c r="M81" s="46">
        <f>ROUND(SUM(M77:M80),5)</f>
        <v>0</v>
      </c>
      <c r="N81" s="33">
        <v>0</v>
      </c>
      <c r="O81" s="33">
        <f t="shared" si="25"/>
        <v>0</v>
      </c>
      <c r="P81" s="35">
        <f>ROUND(SUM(P77:P80),5)</f>
        <v>0</v>
      </c>
      <c r="Q81" s="36">
        <f>ROUND(SUM(Q77:Q80),5)</f>
        <v>0</v>
      </c>
      <c r="R81" s="46">
        <f>ROUND(SUM(R77:R80),5)</f>
        <v>0</v>
      </c>
      <c r="S81" s="33">
        <v>0</v>
      </c>
      <c r="T81" s="33">
        <f t="shared" si="26"/>
        <v>0</v>
      </c>
      <c r="U81" s="35">
        <f>ROUND(SUM(U77:U80),5)</f>
        <v>0</v>
      </c>
      <c r="V81" s="36">
        <f>ROUND(SUM(V77:V80),5)</f>
        <v>0</v>
      </c>
      <c r="W81" s="33">
        <f>ROUND(SUM(W77:W80),5)</f>
        <v>630.5</v>
      </c>
      <c r="X81" s="12">
        <f t="shared" si="30"/>
        <v>6920</v>
      </c>
      <c r="Y81" s="12">
        <f t="shared" si="28"/>
        <v>-6289.5</v>
      </c>
      <c r="Z81" s="13">
        <f>ROUND(K81+P81+U81,5)</f>
        <v>1900</v>
      </c>
      <c r="AA81" s="14">
        <f>ROUND(SUM(AA77:AA80),5)</f>
        <v>-5020</v>
      </c>
    </row>
    <row r="82" spans="1:27" x14ac:dyDescent="0.25">
      <c r="A82" s="1"/>
      <c r="B82" s="1"/>
      <c r="C82" s="1"/>
      <c r="D82" s="1"/>
      <c r="E82" s="1"/>
      <c r="F82" s="1" t="s">
        <v>89</v>
      </c>
      <c r="G82" s="1"/>
      <c r="H82" s="33">
        <v>2020</v>
      </c>
      <c r="I82" s="33">
        <v>3545</v>
      </c>
      <c r="J82" s="33">
        <f t="shared" si="51"/>
        <v>-1525</v>
      </c>
      <c r="K82" s="35">
        <v>3570</v>
      </c>
      <c r="L82" s="36">
        <f>ROUND((K82-I82),5)</f>
        <v>25</v>
      </c>
      <c r="M82" s="46">
        <v>0</v>
      </c>
      <c r="N82" s="33">
        <v>0</v>
      </c>
      <c r="O82" s="33">
        <f t="shared" si="25"/>
        <v>0</v>
      </c>
      <c r="P82" s="35">
        <v>0</v>
      </c>
      <c r="Q82" s="36">
        <f t="shared" si="33"/>
        <v>0</v>
      </c>
      <c r="R82" s="46">
        <v>0</v>
      </c>
      <c r="S82" s="33">
        <v>0</v>
      </c>
      <c r="T82" s="33">
        <f t="shared" si="26"/>
        <v>0</v>
      </c>
      <c r="U82" s="35">
        <v>0</v>
      </c>
      <c r="V82" s="36">
        <f t="shared" ref="V82:V83" si="52">ROUND((U82-S82),5)</f>
        <v>0</v>
      </c>
      <c r="W82" s="12">
        <f>R82+M82+H82</f>
        <v>2020</v>
      </c>
      <c r="X82" s="12">
        <f t="shared" si="30"/>
        <v>3545</v>
      </c>
      <c r="Y82" s="12">
        <f t="shared" si="28"/>
        <v>-1525</v>
      </c>
      <c r="Z82" s="13">
        <f t="shared" si="41"/>
        <v>3570</v>
      </c>
      <c r="AA82" s="14">
        <f t="shared" ref="AA82:AA83" si="53">ROUND((Z82-X82),5)</f>
        <v>25</v>
      </c>
    </row>
    <row r="83" spans="1:27" ht="15.75" thickBot="1" x14ac:dyDescent="0.3">
      <c r="A83" s="1"/>
      <c r="B83" s="1"/>
      <c r="C83" s="1"/>
      <c r="D83" s="1"/>
      <c r="E83" s="1"/>
      <c r="F83" s="1" t="s">
        <v>90</v>
      </c>
      <c r="G83" s="1"/>
      <c r="H83" s="33">
        <v>0</v>
      </c>
      <c r="I83" s="33">
        <v>1000</v>
      </c>
      <c r="J83" s="33">
        <f t="shared" si="51"/>
        <v>-1000</v>
      </c>
      <c r="K83" s="35">
        <v>1000</v>
      </c>
      <c r="L83" s="36">
        <f>ROUND((K83-I83),5)</f>
        <v>0</v>
      </c>
      <c r="M83" s="46">
        <v>0</v>
      </c>
      <c r="N83" s="33">
        <v>0</v>
      </c>
      <c r="O83" s="33">
        <f t="shared" si="25"/>
        <v>0</v>
      </c>
      <c r="P83" s="35">
        <v>0</v>
      </c>
      <c r="Q83" s="36">
        <f t="shared" si="33"/>
        <v>0</v>
      </c>
      <c r="R83" s="46">
        <v>0</v>
      </c>
      <c r="S83" s="33">
        <v>0</v>
      </c>
      <c r="T83" s="33">
        <f t="shared" si="26"/>
        <v>0</v>
      </c>
      <c r="U83" s="35">
        <v>0</v>
      </c>
      <c r="V83" s="36">
        <f t="shared" si="52"/>
        <v>0</v>
      </c>
      <c r="W83" s="12">
        <f>R83+M83+H83</f>
        <v>0</v>
      </c>
      <c r="X83" s="12">
        <f t="shared" si="30"/>
        <v>1000</v>
      </c>
      <c r="Y83" s="12"/>
      <c r="Z83" s="16">
        <f t="shared" si="41"/>
        <v>1000</v>
      </c>
      <c r="AA83" s="14">
        <f t="shared" si="53"/>
        <v>0</v>
      </c>
    </row>
    <row r="84" spans="1:27" ht="15.75" thickBot="1" x14ac:dyDescent="0.3">
      <c r="A84" s="1"/>
      <c r="B84" s="1"/>
      <c r="C84" s="1"/>
      <c r="D84" s="1"/>
      <c r="E84" s="1" t="s">
        <v>91</v>
      </c>
      <c r="F84" s="1"/>
      <c r="G84" s="1"/>
      <c r="H84" s="23">
        <f>ROUND(SUM(H46:H51)+SUM(H55:H57)+SUM(H64:H67)+SUM(H73:H76)+SUM(H81:H82),5)</f>
        <v>367870.92</v>
      </c>
      <c r="I84" s="23">
        <f>ROUND(SUM(I47:I52)+SUM(I55:I57)+SUM(I64:I67)+SUM(I73:I76)+SUM(I81:I83),5)</f>
        <v>601237</v>
      </c>
      <c r="J84" s="23">
        <f t="shared" si="51"/>
        <v>-233366.08</v>
      </c>
      <c r="K84" s="24">
        <f>ROUND(SUM(K46:K52)+SUM(K55:K57)+SUM(K64:K67)+SUM(K73:K76)+SUM(K81:K83),5)</f>
        <v>610520</v>
      </c>
      <c r="L84" s="41">
        <f>ROUND(SUM(L46:L52)+SUM(L55:L57)+SUM(L64:L67)+SUM(L73:L76)+SUM(L81:L82),5)</f>
        <v>9283</v>
      </c>
      <c r="M84" s="50">
        <f>ROUND(SUM(M46:M52)+SUM(M55:M57)+SUM(M64:M67)+SUM(M73:M76)+SUM(M81:M82),5)</f>
        <v>136.72999999999999</v>
      </c>
      <c r="N84" s="23">
        <f>ROUND(SUM(N46:N52)+SUM(N55:N57)+SUM(N64:N67)+SUM(N73:N76)+SUM(N81:N82),5)</f>
        <v>16720</v>
      </c>
      <c r="O84" s="23">
        <f>ROUND((M84-N84),5)</f>
        <v>-16583.27</v>
      </c>
      <c r="P84" s="24">
        <f>ROUND(SUM(P46:P52)+SUM(P55:P57)+SUM(P64:P67)+SUM(P73:P76)+SUM(P81:P82),5)</f>
        <v>550</v>
      </c>
      <c r="Q84" s="41">
        <f>ROUND(SUM(Q46:Q52)+SUM(Q55:Q57)+SUM(Q64:Q67)+SUM(Q73:Q76)+SUM(Q81:Q82),5)</f>
        <v>-16170</v>
      </c>
      <c r="R84" s="50">
        <f>ROUND(SUM(R46:R52)+SUM(R55:R57)+SUM(R64:R67)+SUM(R73:R76)+SUM(R81:R82),5)</f>
        <v>8100</v>
      </c>
      <c r="S84" s="23">
        <f>ROUND(SUM(S46:S52)+SUM(S55:S57)+SUM(S64:S67)+SUM(S73:S76)+SUM(S81:S82),5)</f>
        <v>0</v>
      </c>
      <c r="T84" s="23">
        <f>ROUND((R84-S84),5)</f>
        <v>8100</v>
      </c>
      <c r="U84" s="24">
        <f>ROUND(SUM(U46:U52)+SUM(U55:U57)+SUM(U64:U67)+SUM(U73:U76)+SUM(U81:U82),5)</f>
        <v>16200</v>
      </c>
      <c r="V84" s="41">
        <f>ROUND(SUM(V46:V52)+SUM(V55:V57)+SUM(V64:V67)+SUM(V73:V76)+SUM(V81:V82),5)</f>
        <v>16200</v>
      </c>
      <c r="W84" s="23">
        <f>ROUND(SUM(W46:W52)+SUM(W55:W57)+SUM(W64:W67)+SUM(W73:W76)+SUM(W81:W82),5)</f>
        <v>376107.65</v>
      </c>
      <c r="X84" s="23">
        <f t="shared" si="30"/>
        <v>617957</v>
      </c>
      <c r="Y84" s="23">
        <f>ROUND((W84-X84),5)</f>
        <v>-241849.35</v>
      </c>
      <c r="Z84" s="16">
        <f>ROUND(K84+P84+U84,5)</f>
        <v>627270</v>
      </c>
      <c r="AA84" s="25">
        <f>ROUND(SUM(AA46:AA52)+SUM(AA55:AA57)+SUM(AA64:AA67)+SUM(AA73:AA76)+SUM(AA81:AA82),5)</f>
        <v>9313</v>
      </c>
    </row>
    <row r="85" spans="1:27" ht="15.75" thickBot="1" x14ac:dyDescent="0.3">
      <c r="A85" s="1"/>
      <c r="B85" s="1"/>
      <c r="C85" s="1"/>
      <c r="D85" s="1" t="s">
        <v>92</v>
      </c>
      <c r="E85" s="1"/>
      <c r="F85" s="1"/>
      <c r="G85" s="1"/>
      <c r="H85" s="21">
        <f>ROUND(SUM(H40:H41)+H45+H84,5)</f>
        <v>368078.33</v>
      </c>
      <c r="I85" s="21">
        <f>ROUND(SUM(I40:I41)+I45+I84,5)</f>
        <v>601787</v>
      </c>
      <c r="J85" s="21">
        <f t="shared" si="51"/>
        <v>-233708.67</v>
      </c>
      <c r="K85" s="26">
        <f>ROUND(SUM(K40:K41)+K45+K84,5)</f>
        <v>615795</v>
      </c>
      <c r="L85" s="42">
        <f>ROUND(SUM(L40:L41)+L45+L84,5)</f>
        <v>14008</v>
      </c>
      <c r="M85" s="49">
        <f>ROUND(SUM(M40:M41)+M45+M84,5)</f>
        <v>136.72999999999999</v>
      </c>
      <c r="N85" s="21">
        <f>ROUND(SUM(N40:N41)+N45+N84,5)</f>
        <v>19220</v>
      </c>
      <c r="O85" s="21">
        <f>ROUND((M85-N85),5)</f>
        <v>-19083.27</v>
      </c>
      <c r="P85" s="26">
        <f>ROUND(SUM(P40:P41)+P45+P84,5)</f>
        <v>2550</v>
      </c>
      <c r="Q85" s="42">
        <f>ROUND(SUM(Q40:Q41)+Q45+Q84,5)</f>
        <v>-16670</v>
      </c>
      <c r="R85" s="49">
        <f>ROUND(SUM(R40:R41)+R45+R84,5)</f>
        <v>15535.5</v>
      </c>
      <c r="S85" s="21">
        <f>ROUND(SUM(S40:S41)+S45+S84,5)</f>
        <v>91349.91</v>
      </c>
      <c r="T85" s="21">
        <f>ROUND((R85-S85),5)</f>
        <v>-75814.41</v>
      </c>
      <c r="U85" s="26">
        <f>ROUND(SUM(U40:U41)+U45+U84,5)</f>
        <v>81902.679999999993</v>
      </c>
      <c r="V85" s="42">
        <f>ROUND(SUM(V40:V41)+V45+V84,5)</f>
        <v>-9447.23</v>
      </c>
      <c r="W85" s="21">
        <f>ROUND(SUM(W40:W41)+W45+W84,5)</f>
        <v>383750.56</v>
      </c>
      <c r="X85" s="21">
        <f t="shared" si="30"/>
        <v>712356.91</v>
      </c>
      <c r="Y85" s="21">
        <f>ROUND((W85-X85),5)</f>
        <v>-328606.34999999998</v>
      </c>
      <c r="Z85" s="16">
        <f t="shared" ref="Z85:Z86" si="54">ROUND(K85+P85+U85,5)</f>
        <v>700247.68</v>
      </c>
      <c r="AA85" s="27">
        <f>ROUND(SUM(AA40:AA41)+AA45+AA84,5)</f>
        <v>3226.95</v>
      </c>
    </row>
    <row r="86" spans="1:27" x14ac:dyDescent="0.25">
      <c r="A86" s="1"/>
      <c r="B86" s="1" t="s">
        <v>93</v>
      </c>
      <c r="C86" s="1"/>
      <c r="D86" s="1"/>
      <c r="E86" s="1"/>
      <c r="F86" s="1"/>
      <c r="G86" s="1"/>
      <c r="H86" s="33">
        <f>ROUND(H39-H85,5)</f>
        <v>-438705.85</v>
      </c>
      <c r="I86" s="33">
        <f>ROUND(I3+I39-I85,5)</f>
        <v>-587487</v>
      </c>
      <c r="J86" s="33">
        <f t="shared" si="51"/>
        <v>148781.15</v>
      </c>
      <c r="K86" s="35">
        <f>ROUND(K3+K39-K85,5)</f>
        <v>-606145</v>
      </c>
      <c r="L86" s="43">
        <f>ROUND(L3+L39-L85,5)</f>
        <v>-18658</v>
      </c>
      <c r="M86" s="46">
        <f>ROUND(M3+M39-M85,5)</f>
        <v>307752.84000000003</v>
      </c>
      <c r="N86" s="33">
        <f>ROUND(N3+N39-N85,5)</f>
        <v>417134</v>
      </c>
      <c r="O86" s="33">
        <f>ROUND((M86-N86),5)</f>
        <v>-109381.16</v>
      </c>
      <c r="P86" s="35">
        <f>ROUND(P3+P39-P85,5)</f>
        <v>449970</v>
      </c>
      <c r="Q86" s="36">
        <f>ROUND(Q3+Q39-Q85,5)</f>
        <v>32836</v>
      </c>
      <c r="R86" s="46">
        <f>ROUND(R3+R39-R85,5)</f>
        <v>94748.55</v>
      </c>
      <c r="S86" s="33">
        <f>ROUND(S3+S39-S85,5)</f>
        <v>103544.09</v>
      </c>
      <c r="T86" s="33">
        <f>ROUND((R86-S86),5)</f>
        <v>-8795.5400000000009</v>
      </c>
      <c r="U86" s="35">
        <f>ROUND(U3+U39-U85,5)</f>
        <v>66385.320000000007</v>
      </c>
      <c r="V86" s="36">
        <f>ROUND(V3+V39-V85,5)</f>
        <v>-37158.769999999997</v>
      </c>
      <c r="W86" s="12">
        <f>ROUND(W6+W39-W85,5)</f>
        <v>-36204.46</v>
      </c>
      <c r="X86" s="12">
        <f t="shared" si="30"/>
        <v>-66808.91</v>
      </c>
      <c r="Y86" s="12">
        <f>ROUND((W86-X86),5)</f>
        <v>30604.45</v>
      </c>
      <c r="Z86" s="13">
        <f t="shared" si="54"/>
        <v>-89789.68</v>
      </c>
      <c r="AA86" s="14">
        <f>ROUND(AA3+AA39-AA85,5)</f>
        <v>-38316.949999999997</v>
      </c>
    </row>
    <row r="87" spans="1:27" x14ac:dyDescent="0.25">
      <c r="A87" s="1"/>
      <c r="B87" s="1" t="s">
        <v>94</v>
      </c>
      <c r="C87" s="1"/>
      <c r="D87" s="1"/>
      <c r="E87" s="1"/>
      <c r="F87" s="1"/>
      <c r="G87" s="1"/>
      <c r="H87" s="33"/>
      <c r="I87" s="33"/>
      <c r="J87" s="33"/>
      <c r="K87" s="35"/>
      <c r="L87" s="36">
        <f t="shared" si="32"/>
        <v>0</v>
      </c>
      <c r="M87" s="46"/>
      <c r="N87" s="33"/>
      <c r="O87" s="33"/>
      <c r="P87" s="35"/>
      <c r="Q87" s="36"/>
      <c r="R87" s="46"/>
      <c r="S87" s="33"/>
      <c r="T87" s="33"/>
      <c r="U87" s="35"/>
      <c r="V87" s="36"/>
      <c r="W87" s="12"/>
      <c r="X87" s="12"/>
      <c r="Y87" s="12"/>
      <c r="Z87" s="13"/>
      <c r="AA87" s="14"/>
    </row>
    <row r="88" spans="1:27" x14ac:dyDescent="0.25">
      <c r="A88" s="1"/>
      <c r="B88" s="1"/>
      <c r="C88" s="1" t="s">
        <v>95</v>
      </c>
      <c r="D88" s="1"/>
      <c r="E88" s="1"/>
      <c r="F88" s="1"/>
      <c r="G88" s="1"/>
      <c r="H88" s="33"/>
      <c r="I88" s="33"/>
      <c r="J88" s="33"/>
      <c r="K88" s="35"/>
      <c r="L88" s="36">
        <f t="shared" si="32"/>
        <v>0</v>
      </c>
      <c r="M88" s="46"/>
      <c r="N88" s="33"/>
      <c r="O88" s="33"/>
      <c r="P88" s="35"/>
      <c r="Q88" s="36"/>
      <c r="R88" s="46"/>
      <c r="S88" s="33"/>
      <c r="T88" s="33"/>
      <c r="U88" s="35"/>
      <c r="V88" s="36"/>
      <c r="W88" s="12"/>
      <c r="X88" s="12"/>
      <c r="Y88" s="12"/>
      <c r="Z88" s="13"/>
      <c r="AA88" s="14"/>
    </row>
    <row r="89" spans="1:27" x14ac:dyDescent="0.25">
      <c r="A89" s="1"/>
      <c r="B89" s="1"/>
      <c r="C89" s="1"/>
      <c r="D89" s="1" t="s">
        <v>96</v>
      </c>
      <c r="E89" s="1"/>
      <c r="F89" s="1"/>
      <c r="G89" s="1"/>
      <c r="H89" s="33">
        <v>0</v>
      </c>
      <c r="I89" s="33">
        <v>0</v>
      </c>
      <c r="J89" s="33">
        <f>ROUND((H99-I89),5)</f>
        <v>0</v>
      </c>
      <c r="K89" s="35">
        <v>0</v>
      </c>
      <c r="L89" s="36">
        <f t="shared" si="32"/>
        <v>0</v>
      </c>
      <c r="M89" s="46">
        <v>6.83</v>
      </c>
      <c r="N89" s="33">
        <v>0</v>
      </c>
      <c r="O89" s="33">
        <f t="shared" ref="O89:O90" si="55">ROUND((M89-N89),5)</f>
        <v>6.83</v>
      </c>
      <c r="P89" s="35">
        <v>0</v>
      </c>
      <c r="Q89" s="36">
        <f t="shared" si="33"/>
        <v>0</v>
      </c>
      <c r="R89" s="46">
        <v>0</v>
      </c>
      <c r="S89" s="33"/>
      <c r="T89" s="33">
        <f t="shared" ref="T89:T92" si="56">ROUND((R89-S89),5)</f>
        <v>0</v>
      </c>
      <c r="U89" s="35"/>
      <c r="V89" s="36">
        <f t="shared" ref="V89:V90" si="57">ROUND((U89-S89),5)</f>
        <v>0</v>
      </c>
      <c r="W89" s="12">
        <f>R89+M89+H89</f>
        <v>6.83</v>
      </c>
      <c r="X89" s="12">
        <f t="shared" si="30"/>
        <v>0</v>
      </c>
      <c r="Y89" s="12">
        <f t="shared" ref="Y89:Y92" si="58">ROUND((W89-X89),5)</f>
        <v>6.83</v>
      </c>
      <c r="Z89" s="13">
        <f t="shared" ref="Z89:Z90" si="59">ROUND(K89+P89+U89,5)</f>
        <v>0</v>
      </c>
      <c r="AA89" s="14">
        <f t="shared" ref="AA89:AA90" si="60">ROUND((Z89-X89),5)</f>
        <v>0</v>
      </c>
    </row>
    <row r="90" spans="1:27" ht="15.75" thickBot="1" x14ac:dyDescent="0.3">
      <c r="A90" s="1"/>
      <c r="B90" s="1"/>
      <c r="C90" s="1"/>
      <c r="D90" s="1" t="s">
        <v>97</v>
      </c>
      <c r="E90" s="1"/>
      <c r="F90" s="1"/>
      <c r="G90" s="1"/>
      <c r="H90" s="33"/>
      <c r="I90" s="33">
        <v>0</v>
      </c>
      <c r="J90" s="15">
        <f t="shared" ref="J90:J91" si="61">ROUND((H94-I90),5)</f>
        <v>0</v>
      </c>
      <c r="K90" s="35">
        <v>0</v>
      </c>
      <c r="L90" s="36">
        <f t="shared" si="32"/>
        <v>0</v>
      </c>
      <c r="M90" s="46">
        <v>0</v>
      </c>
      <c r="N90" s="33">
        <v>0</v>
      </c>
      <c r="O90" s="33">
        <f t="shared" si="55"/>
        <v>0</v>
      </c>
      <c r="P90" s="16">
        <v>0</v>
      </c>
      <c r="Q90" s="37">
        <f t="shared" si="33"/>
        <v>0</v>
      </c>
      <c r="R90" s="46">
        <v>0</v>
      </c>
      <c r="S90" s="33"/>
      <c r="T90" s="33">
        <f t="shared" si="56"/>
        <v>0</v>
      </c>
      <c r="U90" s="16"/>
      <c r="V90" s="37">
        <f t="shared" si="57"/>
        <v>0</v>
      </c>
      <c r="W90" s="12">
        <f>R90+M90+H90</f>
        <v>0</v>
      </c>
      <c r="X90" s="12">
        <f t="shared" si="30"/>
        <v>0</v>
      </c>
      <c r="Y90" s="12">
        <f t="shared" si="58"/>
        <v>0</v>
      </c>
      <c r="Z90" s="13">
        <f t="shared" si="59"/>
        <v>0</v>
      </c>
      <c r="AA90" s="17">
        <f t="shared" si="60"/>
        <v>0</v>
      </c>
    </row>
    <row r="91" spans="1:27" ht="15.75" thickBot="1" x14ac:dyDescent="0.3">
      <c r="A91" s="1"/>
      <c r="B91" s="1"/>
      <c r="C91" s="1" t="s">
        <v>98</v>
      </c>
      <c r="D91" s="1"/>
      <c r="E91" s="1"/>
      <c r="F91" s="1"/>
      <c r="G91" s="1"/>
      <c r="H91" s="23">
        <f t="shared" ref="H91:S91" si="62">ROUND(SUM(H88:H90),5)</f>
        <v>0</v>
      </c>
      <c r="I91" s="23">
        <f t="shared" si="62"/>
        <v>0</v>
      </c>
      <c r="J91" s="33">
        <f t="shared" si="61"/>
        <v>0</v>
      </c>
      <c r="K91" s="24">
        <f t="shared" si="62"/>
        <v>0</v>
      </c>
      <c r="L91" s="41">
        <f t="shared" si="62"/>
        <v>0</v>
      </c>
      <c r="M91" s="50">
        <f t="shared" si="62"/>
        <v>6.83</v>
      </c>
      <c r="N91" s="23">
        <f t="shared" si="62"/>
        <v>0</v>
      </c>
      <c r="O91" s="23">
        <f t="shared" si="62"/>
        <v>6.83</v>
      </c>
      <c r="P91" s="35">
        <f t="shared" si="62"/>
        <v>0</v>
      </c>
      <c r="Q91" s="36">
        <f t="shared" si="62"/>
        <v>0</v>
      </c>
      <c r="R91" s="50">
        <f t="shared" si="62"/>
        <v>0</v>
      </c>
      <c r="S91" s="23">
        <f t="shared" si="62"/>
        <v>0</v>
      </c>
      <c r="T91" s="23">
        <f t="shared" si="56"/>
        <v>0</v>
      </c>
      <c r="U91" s="35">
        <f>ROUND(SUM(U88:U90),5)</f>
        <v>0</v>
      </c>
      <c r="V91" s="36">
        <f>ROUND(SUM(V88:V90),5)</f>
        <v>0</v>
      </c>
      <c r="W91" s="23">
        <f>ROUND(SUM(W88:W90),5)</f>
        <v>6.83</v>
      </c>
      <c r="X91" s="23">
        <f t="shared" ref="X91:X92" si="63">ROUND(I91+N91+S91,5)</f>
        <v>0</v>
      </c>
      <c r="Y91" s="23">
        <f t="shared" si="58"/>
        <v>6.83</v>
      </c>
      <c r="Z91" s="26">
        <f t="shared" ref="Z91:Z93" si="64">ROUND(K91+P91+U91,5)</f>
        <v>0</v>
      </c>
      <c r="AA91" s="14">
        <f>ROUND(SUM(AA88:AA90),5)</f>
        <v>0</v>
      </c>
    </row>
    <row r="92" spans="1:27" ht="15.75" thickBot="1" x14ac:dyDescent="0.3">
      <c r="A92" s="1"/>
      <c r="B92" s="1" t="s">
        <v>99</v>
      </c>
      <c r="C92" s="1"/>
      <c r="D92" s="1"/>
      <c r="E92" s="1"/>
      <c r="F92" s="1"/>
      <c r="G92" s="1"/>
      <c r="H92" s="23">
        <f>ROUND(H87-H91,5)</f>
        <v>0</v>
      </c>
      <c r="I92" s="23">
        <f>ROUND(SUM(I87:I87)-I91,5)</f>
        <v>0</v>
      </c>
      <c r="J92" s="23">
        <f>ROUND((H96-I92),5)</f>
        <v>0</v>
      </c>
      <c r="K92" s="24">
        <f>ROUND(SUM(K87:K87)-K91,5)</f>
        <v>0</v>
      </c>
      <c r="L92" s="41">
        <f>ROUND(SUM(L87:L87)-L91,5)</f>
        <v>0</v>
      </c>
      <c r="M92" s="49">
        <f>ROUND(SUM(M87:M87)-M91,5)</f>
        <v>-6.83</v>
      </c>
      <c r="N92" s="21">
        <f>ROUND(SUM(N87:N87)-N91,5)</f>
        <v>0</v>
      </c>
      <c r="O92" s="21">
        <f>ROUND((M92-N92),5)</f>
        <v>-6.83</v>
      </c>
      <c r="P92" s="26">
        <f>ROUND(SUM(P87:P87)-P91,5)</f>
        <v>0</v>
      </c>
      <c r="Q92" s="42">
        <f>ROUND(SUM(Q87:Q87)-Q91,5)</f>
        <v>0</v>
      </c>
      <c r="R92" s="50">
        <f>ROUND(SUM(R87:R87)-R91,5)</f>
        <v>0</v>
      </c>
      <c r="S92" s="23">
        <f>ROUND(SUM(S87:S87)-S91,5)</f>
        <v>0</v>
      </c>
      <c r="T92" s="23">
        <f t="shared" si="56"/>
        <v>0</v>
      </c>
      <c r="U92" s="24">
        <f>ROUND(SUM(U87:U87)-U91,5)</f>
        <v>0</v>
      </c>
      <c r="V92" s="41">
        <f>ROUND(SUM(V87:V87)-V91,5)</f>
        <v>0</v>
      </c>
      <c r="W92" s="23">
        <f>ROUND(SUM(W87:W87)-W91,5)</f>
        <v>-6.83</v>
      </c>
      <c r="X92" s="23">
        <f t="shared" si="63"/>
        <v>0</v>
      </c>
      <c r="Y92" s="23">
        <f t="shared" si="58"/>
        <v>-6.83</v>
      </c>
      <c r="Z92" s="16">
        <f t="shared" si="64"/>
        <v>0</v>
      </c>
      <c r="AA92" s="25">
        <f>ROUND(SUM(AA87:AA87)-AA91,5)</f>
        <v>0</v>
      </c>
    </row>
    <row r="93" spans="1:27" s="3" customFormat="1" ht="12" thickBot="1" x14ac:dyDescent="0.25">
      <c r="A93" s="1" t="s">
        <v>100</v>
      </c>
      <c r="B93" s="1"/>
      <c r="C93" s="1"/>
      <c r="D93" s="1"/>
      <c r="E93" s="1"/>
      <c r="F93" s="1"/>
      <c r="G93" s="1"/>
      <c r="H93" s="28">
        <f>ROUND(H86+H92,5)</f>
        <v>-438705.85</v>
      </c>
      <c r="I93" s="28">
        <f>ROUND(I86+I92,5)</f>
        <v>-587487</v>
      </c>
      <c r="J93" s="28">
        <f>ROUND((J86),5)</f>
        <v>148781.15</v>
      </c>
      <c r="K93" s="29">
        <f>ROUND(K86+K92,5)</f>
        <v>-606145</v>
      </c>
      <c r="L93" s="44">
        <f>ROUND(L86+L92,5)</f>
        <v>-18658</v>
      </c>
      <c r="M93" s="28">
        <f>ROUND(M86+M92,5)</f>
        <v>307746.01</v>
      </c>
      <c r="N93" s="28">
        <f>ROUND(N86+N92,5)</f>
        <v>417134</v>
      </c>
      <c r="O93" s="28">
        <f>ROUND((M93-N93),5)</f>
        <v>-109387.99</v>
      </c>
      <c r="P93" s="29">
        <f>ROUND(P86+P92,5)</f>
        <v>449970</v>
      </c>
      <c r="Q93" s="44">
        <f>ROUND(Q86+Q92,5)</f>
        <v>32836</v>
      </c>
      <c r="R93" s="51">
        <f>ROUND(R86+R92,5)</f>
        <v>94748.55</v>
      </c>
      <c r="S93" s="28">
        <f>ROUND(S86+S92,5)</f>
        <v>103544.09</v>
      </c>
      <c r="T93" s="28">
        <f>ROUND((R93-S93),5)</f>
        <v>-8795.5400000000009</v>
      </c>
      <c r="U93" s="29">
        <f>ROUND(U86+U92,5)</f>
        <v>66385.320000000007</v>
      </c>
      <c r="V93" s="44">
        <f>ROUND(V86+V92,5)</f>
        <v>-37158.769999999997</v>
      </c>
      <c r="W93" s="28">
        <f>ROUND(W86+W92,5)</f>
        <v>-36211.29</v>
      </c>
      <c r="X93" s="28">
        <f>ROUND(I93+N93+S93,5)</f>
        <v>-66808.91</v>
      </c>
      <c r="Y93" s="28">
        <f>ROUND((W93-X93),5)</f>
        <v>30597.62</v>
      </c>
      <c r="Z93" s="29">
        <f t="shared" si="64"/>
        <v>-89789.68</v>
      </c>
      <c r="AA93" s="30">
        <f>ROUND(AA86+AA92,5)</f>
        <v>-38316.949999999997</v>
      </c>
    </row>
    <row r="94" spans="1:27" ht="15.75" thickTop="1" x14ac:dyDescent="0.25">
      <c r="H94" s="12"/>
      <c r="I94" s="31"/>
      <c r="J94" s="31"/>
      <c r="K94" s="31"/>
      <c r="L94" s="31"/>
      <c r="M94" s="31"/>
      <c r="N94" s="32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x14ac:dyDescent="0.25">
      <c r="H95" s="2"/>
      <c r="I95" s="10"/>
    </row>
    <row r="96" spans="1:27" x14ac:dyDescent="0.25">
      <c r="H96" s="2"/>
    </row>
    <row r="97" spans="8:8" x14ac:dyDescent="0.25">
      <c r="H97" s="11"/>
    </row>
  </sheetData>
  <mergeCells count="4">
    <mergeCell ref="H1:L1"/>
    <mergeCell ref="M1:Q1"/>
    <mergeCell ref="R1:V1"/>
    <mergeCell ref="W1:AA1"/>
  </mergeCells>
  <pageMargins left="0.7" right="0.7" top="0.75" bottom="0.75" header="0.1" footer="0.3"/>
  <pageSetup scale="69" fitToWidth="3" fitToHeight="2" orientation="landscape" r:id="rId1"/>
  <headerFooter>
    <oddHeader>&amp;L&amp;"Arial,Bold"&amp;8 9:09 AM
&amp;"Arial,Bold"&amp;8 10/25/21
&amp;"Arial,Bold"&amp;8 Accrual Basis&amp;C&amp;"Arial,Bold"&amp;12 Minnesota HomeCare Association
&amp;"Arial,Bold"&amp;14 Profit &amp;&amp; Loss Budget Performance
&amp;"Arial,Bold"&amp;10 January through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ickAccess xmlns="12492aaf-255c-4cda-84a0-c4f9a9af1f5b" xsi:nil="true"/>
    <TaxCatchAll xmlns="8f577e7d-b316-4dc8-bc1e-48c98e6916c9" xsi:nil="true"/>
    <lcf76f155ced4ddcb4097134ff3c332f xmlns="12492aaf-255c-4cda-84a0-c4f9a9af1f5b">
      <Terms xmlns="http://schemas.microsoft.com/office/infopath/2007/PartnerControls"/>
    </lcf76f155ced4ddcb4097134ff3c332f>
    <SharedWithUsers xmlns="8f577e7d-b316-4dc8-bc1e-48c98e6916c9">
      <UserInfo>
        <DisplayName>Kathy Messerli</DisplayName>
        <AccountId>12</AccountId>
        <AccountType/>
      </UserInfo>
      <UserInfo>
        <DisplayName>MHCA Accounting</DisplayName>
        <AccountId>16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CAD360B94982478FE7BEE7E574B1D6" ma:contentTypeVersion="18" ma:contentTypeDescription="Create a new document." ma:contentTypeScope="" ma:versionID="02799a44592c9b48e912e983f393fab9">
  <xsd:schema xmlns:xsd="http://www.w3.org/2001/XMLSchema" xmlns:xs="http://www.w3.org/2001/XMLSchema" xmlns:p="http://schemas.microsoft.com/office/2006/metadata/properties" xmlns:ns2="12492aaf-255c-4cda-84a0-c4f9a9af1f5b" xmlns:ns3="8f577e7d-b316-4dc8-bc1e-48c98e6916c9" targetNamespace="http://schemas.microsoft.com/office/2006/metadata/properties" ma:root="true" ma:fieldsID="0683178eafbf4b9afcd2d139edfe6cff" ns2:_="" ns3:_="">
    <xsd:import namespace="12492aaf-255c-4cda-84a0-c4f9a9af1f5b"/>
    <xsd:import namespace="8f577e7d-b316-4dc8-bc1e-48c98e691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QuickAcces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92aaf-255c-4cda-84a0-c4f9a9af1f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QuickAccess" ma:index="21" nillable="true" ma:displayName="Quick Access" ma:format="Dropdown" ma:internalName="QuickAcc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ducation"/>
                    <xsd:enumeration value="Communications"/>
                    <xsd:enumeration value="Regulatory"/>
                    <xsd:enumeration value="Executive"/>
                    <xsd:enumeration value="Administrative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b7f72e9-c636-414a-839e-9f0dd5fe58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7e7d-b316-4dc8-bc1e-48c98e691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0d6491c-c88c-42e9-80a1-b05f1e7e82e5}" ma:internalName="TaxCatchAll" ma:showField="CatchAllData" ma:web="8f577e7d-b316-4dc8-bc1e-48c98e691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2A1210-DABB-4F21-85B6-6FC03BCB392C}">
  <ds:schemaRefs>
    <ds:schemaRef ds:uri="http://schemas.microsoft.com/office/2006/metadata/properties"/>
    <ds:schemaRef ds:uri="http://schemas.microsoft.com/office/infopath/2007/PartnerControls"/>
    <ds:schemaRef ds:uri="12492aaf-255c-4cda-84a0-c4f9a9af1f5b"/>
    <ds:schemaRef ds:uri="8f577e7d-b316-4dc8-bc1e-48c98e6916c9"/>
  </ds:schemaRefs>
</ds:datastoreItem>
</file>

<file path=customXml/itemProps2.xml><?xml version="1.0" encoding="utf-8"?>
<ds:datastoreItem xmlns:ds="http://schemas.openxmlformats.org/officeDocument/2006/customXml" ds:itemID="{4C9CFD18-5D88-4018-8389-8E7BBFD27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92aaf-255c-4cda-84a0-c4f9a9af1f5b"/>
    <ds:schemaRef ds:uri="8f577e7d-b316-4dc8-bc1e-48c98e691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89C93E-1E6D-4F63-88E6-31B88A5746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MHCA Accounting</dc:creator>
  <cp:keywords/>
  <dc:description/>
  <cp:lastModifiedBy>Kathy Messerli</cp:lastModifiedBy>
  <cp:revision/>
  <cp:lastPrinted>2022-10-31T18:03:51Z</cp:lastPrinted>
  <dcterms:created xsi:type="dcterms:W3CDTF">2021-10-25T14:09:58Z</dcterms:created>
  <dcterms:modified xsi:type="dcterms:W3CDTF">2022-11-03T16:36:04Z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0x0101006DCAD360B94982478FE7BEE7E574B1D6</vt:lpwstr>
  </property>
  <property fmtid="{D5CDD505-2E9C-101B-9397-08002B2CF9AE}" pid="3" name="MediaServiceImageTags">
    <vt:lpwstr/>
  </property>
</Properties>
</file>